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
    </mc:Choice>
  </mc:AlternateContent>
  <xr:revisionPtr revIDLastSave="0" documentId="8_{C3704932-95D5-43F9-A316-9DC9FC7C2B78}" xr6:coauthVersionLast="47" xr6:coauthVersionMax="47" xr10:uidLastSave="{00000000-0000-0000-0000-000000000000}"/>
  <bookViews>
    <workbookView xWindow="-108" yWindow="-108" windowWidth="23256" windowHeight="12456" tabRatio="844" firstSheet="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<sst xmlns="http://schemas.openxmlformats.org/spreadsheetml/2006/main" count="2370" uniqueCount="713">
  <si>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</si>
  <si>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</si>
  <si>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</si>
  <si>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</si>
  <si>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</si>
  <si>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</si>
  <si>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</si>
  <si>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</si>
  <si>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</si>
  <si>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</si>
  <si>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</si>
  <si>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</si>
  <si>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</si>
  <si>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</si>
  <si>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</si>
  <si>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</si>
  <si>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</si>
  <si>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</si>
  <si>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</si>
  <si>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</si>
  <si>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</si>
  <si>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</si>
  <si>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</si>
  <si>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</si>
  <si>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</si>
  <si>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</si>
  <si>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</si>
  <si>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</si>
  <si>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</si>
  <si>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</si>
  <si>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</si>
  <si>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</si>
  <si>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</si>
  <si>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</si>
  <si>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</si>
  <si>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</si>
  <si>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</si>
  <si>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</si>
  <si>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</si>
  <si>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</si>
  <si>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</si>
  <si>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</si>
  <si>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</si>
  <si>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</si>
  <si>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</si>
  <si>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</si>
  <si>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</si>
  <si>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</si>
  <si>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</si>
  <si>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</si>
  <si>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</si>
  <si>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</si>
  <si>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</si>
  <si>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</si>
  <si>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</si>
  <si>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</si>
  <si>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</si>
  <si>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</si>
  <si>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</si>
  <si>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</si>
  <si>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</si>
  <si>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</si>
  <si>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</si>
  <si>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</si>
  <si>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</si>
  <si>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</si>
  <si>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</si>
  <si>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</si>
  <si>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</si>
  <si>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</si>
  <si>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</si>
  <si>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</si>
  <si>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</si>
  <si>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</si>
  <si>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</si>
  <si>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</si>
  <si>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</si>
  <si>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</si>
  <si>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</si>
  <si>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</si>
  <si>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</si>
  <si>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</si>
  <si>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</si>
  <si>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</si>
  <si>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</si>
  <si>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</si>
  <si>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</si>
  <si>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</si>
  <si>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</si>
  <si>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</si>
  <si>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</si>
  <si>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</si>
  <si>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</si>
  <si>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</si>
  <si>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</si>
  <si>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</si>
  <si>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</si>
  <si>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</si>
  <si>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</si>
  <si>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</si>
  <si>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</si>
  <si>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</si>
  <si>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</si>
  <si>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</si>
  <si>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</si>
  <si>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</si>
  <si>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</si>
  <si>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</si>
  <si>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</si>
  <si>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</si>
  <si>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</si>
  <si>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</si>
  <si>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</si>
  <si>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</si>
  <si>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</si>
  <si>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</si>
  <si>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</si>
  <si>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</si>
  <si>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</si>
  <si>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</si>
  <si>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</si>
  <si>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</si>
  <si>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</si>
  <si>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</si>
  <si>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</si>
  <si>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</si>
  <si>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</si>
  <si>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</si>
  <si>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</si>
  <si>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</si>
  <si>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</si>
  <si>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</si>
  <si>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</si>
  <si>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</si>
  <si>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</si>
  <si>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</si>
  <si>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</si>
  <si>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</si>
  <si>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</si>
  <si>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</si>
  <si>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</si>
  <si>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</si>
  <si>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</si>
  <si>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</si>
  <si>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</si>
  <si>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</si>
  <si>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</si>
  <si>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</si>
  <si>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</si>
  <si>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</si>
  <si>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</si>
  <si>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</si>
  <si>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</si>
  <si>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</si>
  <si>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</si>
  <si>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</si>
  <si>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</si>
  <si>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</si>
  <si>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</si>
  <si>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</si>
  <si>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</si>
  <si>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</si>
  <si>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</si>
  <si>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</si>
  <si>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</si>
  <si>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</si>
  <si>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</si>
  <si>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</si>
  <si>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</si>
  <si>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</si>
  <si>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</si>
  <si>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</si>
  <si>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</si>
  <si>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</si>
  <si>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</si>
  <si>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</si>
  <si>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</si>
  <si>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</si>
  <si>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</si>
  <si>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</si>
  <si>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</si>
  <si>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</si>
  <si>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</si>
  <si>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</si>
  <si>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</si>
  <si>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</si>
  <si>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</si>
  <si>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</si>
  <si>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</si>
  <si>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</si>
  <si>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</si>
  <si>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</si>
  <si>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</si>
  <si>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</si>
  <si>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</si>
  <si>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</si>
  <si>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</si>
  <si>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</si>
  <si>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</si>
  <si>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</si>
  <si>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</si>
  <si>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</si>
  <si>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</si>
  <si>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</si>
  <si>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</si>
  <si>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</si>
  <si>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</si>
  <si>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</si>
  <si>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</si>
  <si>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</si>
  <si>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</si>
  <si>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</si>
  <si>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</si>
  <si>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</si>
  <si>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</si>
  <si>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</si>
  <si>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</si>
  <si>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</si>
  <si>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</si>
  <si>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</si>
  <si>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</si>
  <si>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</si>
  <si>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</si>
  <si>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</si>
  <si>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</si>
  <si>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</si>
  <si>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</si>
  <si>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</si>
  <si>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</si>
  <si>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</si>
  <si>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</si>
  <si>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</si>
  <si>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</si>
  <si>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</si>
  <si>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</si>
  <si>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</si>
  <si>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</si>
  <si>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</si>
  <si>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</si>
  <si>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</si>
  <si>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</si>
  <si>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</si>
  <si>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</si>
  <si>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</si>
  <si>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</si>
  <si>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</si>
  <si>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</si>
  <si>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</si>
  <si>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</si>
  <si>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</si>
  <si>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</si>
  <si>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</si>
  <si>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</si>
  <si>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</si>
  <si>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</si>
  <si>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</si>
  <si>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</si>
  <si>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</si>
  <si>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</si>
  <si>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</si>
  <si>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</si>
  <si>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</si>
  <si>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</si>
  <si>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</si>
  <si>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</si>
  <si>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</si>
  <si>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</si>
  <si>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</si>
  <si>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</si>
  <si>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</si>
  <si>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</si>
  <si>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</si>
  <si>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</si>
  <si>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</si>
  <si>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</si>
  <si>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</si>
  <si>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</si>
  <si>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</si>
  <si>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</si>
  <si>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</si>
  <si>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</si>
  <si>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</si>
  <si>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</si>
  <si>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</si>
  <si>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</si>
  <si>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</si>
  <si>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</si>
  <si>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</si>
  <si>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</si>
  <si>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</si>
  <si>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</si>
  <si>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</si>
  <si>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</si>
  <si>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</si>
  <si>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</si>
  <si>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</si>
  <si>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</si>
  <si>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</si>
  <si>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</si>
  <si>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</si>
  <si>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</si>
  <si>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</si>
  <si>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</si>
  <si>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</si>
  <si>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</si>
  <si>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</si>
  <si>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</si>
  <si>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</si>
  <si>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</si>
  <si>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</si>
  <si>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</si>
  <si>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</si>
  <si>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</si>
  <si>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</si>
  <si>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</si>
  <si>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</si>
  <si>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</si>
  <si>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</si>
  <si>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</si>
  <si>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</si>
  <si>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</si>
  <si>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</si>
  <si>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</si>
  <si>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</si>
  <si>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</si>
  <si>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</si>
  <si>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</si>
  <si>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</si>
  <si>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</si>
  <si>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</si>
  <si>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</si>
  <si>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</si>
  <si>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</si>
  <si>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</si>
  <si>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</si>
  <si>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</si>
  <si>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</si>
  <si>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</si>
  <si>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</si>
  <si>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</si>
  <si>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</si>
  <si>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</si>
  <si>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</si>
  <si>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</si>
  <si>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</si>
  <si>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</si>
  <si>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</si>
  <si>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</si>
  <si>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</si>
  <si>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</si>
  <si>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</si>
  <si>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</si>
  <si>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</si>
  <si>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</si>
  <si>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</si>
  <si>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</si>
  <si>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</si>
  <si>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</si>
  <si>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</si>
  <si>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</si>
  <si>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</si>
  <si>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</si>
  <si>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</si>
  <si>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</si>
  <si>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</si>
  <si>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</si>
  <si>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</si>
  <si>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</si>
  <si>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</si>
  <si>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</si>
  <si>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</si>
  <si>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</si>
  <si>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</si>
  <si>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</si>
  <si>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</si>
  <si>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</si>
  <si>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</si>
  <si>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</si>
  <si>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</si>
  <si>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</si>
  <si>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</si>
  <si>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</si>
  <si>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</si>
  <si>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</si>
  <si>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</si>
  <si>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</si>
  <si>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</si>
  <si>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</si>
  <si>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</si>
  <si>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</si>
  <si>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</si>
  <si>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</si>
  <si>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</si>
  <si>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</si>
  <si>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</si>
  <si>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</si>
  <si>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</si>
  <si>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</si>
  <si>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</si>
  <si>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</si>
  <si>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</si>
  <si>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</si>
  <si>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</si>
  <si>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</si>
  <si>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</si>
  <si>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</si>
  <si>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</si>
  <si>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</si>
  <si>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</si>
  <si>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</si>
  <si>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</si>
  <si>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</si>
  <si>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</si>
  <si>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</si>
  <si>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</si>
  <si>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</si>
  <si>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</si>
  <si>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</si>
  <si>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</si>
  <si>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</si>
  <si>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</si>
  <si>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</si>
  <si>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</si>
  <si>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</si>
  <si>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</si>
  <si>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</si>
  <si>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</si>
  <si>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</si>
  <si>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</si>
  <si>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</si>
  <si>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</si>
  <si>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</si>
  <si>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</si>
  <si>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</si>
  <si>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</si>
  <si>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</si>
  <si>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</si>
  <si>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</si>
  <si>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</si>
  <si>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</si>
  <si>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</si>
  <si>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</si>
  <si>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</si>
  <si>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</si>
  <si>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</si>
  <si>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</si>
  <si>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</si>
  <si>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</si>
  <si>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</si>
  <si>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</si>
  <si>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</si>
  <si>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</si>
  <si>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</si>
  <si>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</si>
  <si>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</si>
  <si>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</si>
  <si>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</si>
  <si>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</si>
  <si>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</si>
  <si>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</si>
  <si>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</si>
  <si>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</si>
  <si>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</si>
  <si>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</si>
  <si>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</si>
  <si>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</si>
  <si>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</si>
  <si>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</si>
  <si>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</si>
  <si>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</si>
  <si>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</si>
  <si>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</si>
  <si>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</si>
  <si>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</si>
  <si>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</si>
  <si>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</si>
  <si>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</si>
  <si>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</si>
  <si>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</si>
  <si>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</si>
  <si>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</si>
  <si>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</si>
  <si>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</si>
  <si>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</si>
  <si>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</si>
  <si>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</si>
  <si>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</si>
  <si>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</si>
  <si>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</si>
  <si>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</si>
  <si>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</si>
  <si>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</si>
  <si>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</si>
  <si>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</si>
  <si>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</si>
  <si>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</si>
  <si>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</si>
  <si>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</si>
  <si>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</si>
  <si>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</si>
  <si>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</si>
  <si>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</si>
  <si>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</si>
  <si>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</si>
  <si>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</si>
  <si>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</si>
  <si>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</si>
  <si>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</si>
  <si>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</si>
  <si>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</si>
  <si>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</si>
  <si>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</si>
  <si>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</si>
  <si>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</si>
  <si>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</si>
  <si>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</si>
  <si>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</si>
  <si>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</si>
  <si>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</si>
  <si>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</si>
  <si>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</si>
  <si>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</si>
  <si>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</si>
  <si>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</si>
  <si>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</si>
  <si>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</si>
  <si>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</si>
  <si>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</si>
  <si>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</si>
  <si>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</si>
  <si>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</si>
  <si>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</si>
  <si>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</si>
  <si>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</si>
  <si>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</si>
  <si>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</si>
  <si>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</si>
  <si>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</si>
  <si>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</si>
  <si>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</si>
  <si>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</si>
  <si>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</si>
  <si>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</si>
  <si>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</si>
  <si>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</si>
  <si>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</si>
  <si>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</si>
  <si>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</si>
  <si>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</si>
  <si>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</si>
  <si>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</si>
  <si>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</si>
  <si>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</si>
  <si>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</si>
  <si>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</si>
  <si>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</si>
  <si>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</si>
  <si>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</si>
  <si>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</si>
  <si>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</si>
  <si>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</si>
  <si>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</si>
  <si>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</si>
  <si>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</si>
  <si>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</si>
  <si>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</si>
  <si>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</si>
  <si>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</si>
  <si>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</si>
  <si>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</si>
  <si>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</si>
  <si>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</si>
  <si>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</si>
  <si>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</si>
  <si>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</si>
  <si>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</si>
  <si>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</si>
  <si>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</si>
  <si>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</si>
  <si>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</si>
  <si>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</si>
  <si>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</si>
  <si>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</si>
  <si>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</si>
  <si>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</si>
  <si>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</si>
  <si>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</si>
  <si>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</si>
  <si>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</si>
  <si>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</si>
  <si>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</si>
  <si>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</si>
  <si>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</si>
  <si>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</si>
  <si>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</si>
  <si>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</si>
  <si>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</si>
  <si>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</si>
  <si>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</si>
  <si>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</si>
  <si>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</si>
  <si>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</si>
  <si>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</si>
  <si>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</si>
  <si>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</si>
  <si>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</si>
  <si>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</si>
  <si>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</si>
  <si>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</si>
  <si>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</si>
  <si>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</si>
  <si>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</si>
  <si>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</si>
  <si>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</si>
  <si>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</si>
  <si>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</si>
  <si>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</si>
  <si>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</si>
  <si>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</si>
  <si>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</si>
  <si>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</si>
  <si>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</si>
  <si>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</si>
  <si>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</si>
  <si>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</si>
  <si>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</si>
  <si>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</si>
  <si>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</si>
  <si>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</si>
  <si>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</si>
  <si>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</si>
  <si>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</si>
  <si>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</si>
  <si>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</si>
  <si>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</si>
  <si>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</si>
  <si>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</si>
  <si>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</si>
  <si>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</si>
  <si>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</si>
  <si>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</si>
  <si>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</si>
  <si>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</si>
  <si>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</si>
  <si>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</si>
  <si>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</si>
  <si>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</si>
  <si>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</si>
  <si>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</si>
  <si>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</si>
  <si>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</si>
  <si>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</si>
  <si>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</si>
  <si>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</si>
  <si>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</si>
  <si>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</si>
  <si>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</si>
  <si>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OpFn LLFCs</t>
  </si>
  <si>
    <t>257, 304</t>
  </si>
  <si>
    <t>279, 289, 313</t>
  </si>
  <si>
    <t>318, 319</t>
  </si>
  <si>
    <t>260, 317</t>
  </si>
  <si>
    <r>
      <t>Contains the underlying nodal</t>
    </r>
    <r>
      <rPr>
        <sz val="11"/>
        <rFont val="Arial"/>
        <family val="2"/>
      </rPr>
      <t xml:space="preserve"> costs used to calculate the current EDCM charges. </t>
    </r>
  </si>
  <si>
    <t xml:space="preserve">310, 259 </t>
  </si>
  <si>
    <t>309, 258</t>
  </si>
  <si>
    <t>311, 312</t>
  </si>
  <si>
    <t xml:space="preserve"> 290, 291, 315, 292, 293, 295, 322, 323</t>
  </si>
  <si>
    <t xml:space="preserve"> 278, 251, 298, 320, 321</t>
  </si>
  <si>
    <t>297, 256</t>
  </si>
  <si>
    <t>Harlaxton Energy Networks does not currently have EHV Designated EHV properties.</t>
  </si>
  <si>
    <t>Harlaxton Energy Networks Limited has no Preserved NHH Tariffs/Additional LLFC classes</t>
  </si>
  <si>
    <t>273, 274, 275, 276, 305, 306, 308, 255. 307</t>
  </si>
  <si>
    <t>277, 250, F01</t>
  </si>
  <si>
    <t>F02</t>
  </si>
  <si>
    <t>F03</t>
  </si>
  <si>
    <t>F04</t>
  </si>
  <si>
    <t>F05</t>
  </si>
  <si>
    <t>F09</t>
  </si>
  <si>
    <t>F10</t>
  </si>
  <si>
    <t>F11</t>
  </si>
  <si>
    <t>F12</t>
  </si>
  <si>
    <t>F13</t>
  </si>
  <si>
    <t>F17</t>
  </si>
  <si>
    <t>F14</t>
  </si>
  <si>
    <t>F15</t>
  </si>
  <si>
    <t>F16</t>
  </si>
  <si>
    <t>F06</t>
  </si>
  <si>
    <t>F07</t>
  </si>
  <si>
    <t>F08</t>
  </si>
  <si>
    <t>Harlaxton Energy Networks Limited - GSP_F</t>
  </si>
  <si>
    <t>Low Voltage Network</t>
  </si>
  <si>
    <t>277, 250, 278, 251, 279, 289, 290, 291, 292, 293, 320, 321, 322, 323, 297, 256, 273, 274, 307, 254, 275, 276, 305, 306, 308, 255, 309, 258, 310, 259, 311, 312</t>
  </si>
  <si>
    <t>Low Voltage Substation</t>
  </si>
  <si>
    <t>295, 298, 299, 646, 647, 313, 314, 315, 316</t>
  </si>
  <si>
    <t>High Voltage Network</t>
  </si>
  <si>
    <t>257, 304, 260, 317, 318, 319</t>
  </si>
  <si>
    <t>High Voltage Substation</t>
  </si>
  <si>
    <t>N/A</t>
  </si>
  <si>
    <t>Greater than 22kV connected - generation</t>
  </si>
  <si>
    <t>Greater than 22kV connected - demand</t>
  </si>
  <si>
    <t>2024/25</t>
  </si>
  <si>
    <t>1 April 2024</t>
  </si>
  <si>
    <t>Monday – Friday  (Apr-Oct)</t>
  </si>
  <si>
    <t>Monday – Friday  (Nov)</t>
  </si>
  <si>
    <t xml:space="preserve">Monday – Friday  (Dec – Feb) </t>
  </si>
  <si>
    <t>Monday – Friday  (Mar)</t>
  </si>
  <si>
    <t>Saturday and Sunday</t>
  </si>
  <si>
    <t>All Year</t>
  </si>
  <si>
    <t>16:30 – 18:30</t>
  </si>
  <si>
    <t>07:30 – 20:00</t>
  </si>
  <si>
    <t>07:30 – 16:30
18:30 – 20:00</t>
  </si>
  <si>
    <t>00:30 – 07:30</t>
  </si>
  <si>
    <t>00:00 – 00:30
07:30 –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</si>
</sst>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
      <sz val="8"/>
      <name val="Arial"/>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78">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8"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4" fillId="8" borderId="1" xfId="7" applyNumberFormat="1" applyFont="1" applyFill="1" applyBorder="1" applyAlignment="1" applyProtection="1">
      <alignment horizontal="center" vertical="center" wrapText="1"/>
      <protection locked="0"/>
    </xf>
    <xf numFmtId="0" fontId="34"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173" fontId="28" fillId="19" borderId="2" xfId="0" applyNumberFormat="1" applyFont="1" applyFill="1" applyBorder="1" applyAlignment="1" applyProtection="1">
      <alignment horizontal="center" vertical="center" wrapText="1"/>
      <protection locked="0"/>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11"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4"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2" fillId="2" borderId="0" xfId="7" quotePrefix="1" applyFont="1" applyFill="1" applyAlignment="1">
      <alignment horizontal="center" vertical="center" wrapText="1"/>
    </xf>
    <xf numFmtId="164" fontId="28" fillId="9" borderId="1" xfId="0"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3" fontId="34" fillId="8" borderId="1" xfId="0" applyNumberFormat="1" applyFont="1" applyFill="1" applyBorder="1" applyAlignment="1" applyProtection="1">
      <alignment horizontal="center" vertical="center"/>
      <protection locked="0"/>
    </xf>
    <xf numFmtId="184" fontId="34" fillId="8" borderId="1" xfId="0" applyNumberFormat="1" applyFont="1" applyFill="1" applyBorder="1" applyAlignment="1" applyProtection="1">
      <alignment horizontal="center" vertical="center"/>
      <protection locked="0"/>
    </xf>
    <xf numFmtId="3" fontId="34" fillId="37" borderId="1" xfId="0"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0" fontId="36" fillId="0" borderId="2" xfId="0" applyFont="1" applyBorder="1" applyAlignment="1">
      <alignment vertical="top"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2" fontId="29"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9"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5"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34" fillId="8" borderId="1" xfId="0" applyFont="1" applyFill="1" applyBorder="1" applyAlignment="1" applyProtection="1">
      <alignment horizontal="center" vertical="center"/>
      <protection locked="0"/>
    </xf>
    <xf numFmtId="0" fontId="22" fillId="0" borderId="1" xfId="0" applyFont="1" applyBorder="1" applyAlignment="1">
      <alignment horizontal="center" vertical="center"/>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7" xfId="7" quotePrefix="1" applyFont="1" applyFill="1" applyBorder="1" applyAlignment="1">
      <alignment horizontal="center" vertical="center" wrapText="1"/>
    </xf>
    <xf numFmtId="0" fontId="24" fillId="17" borderId="12" xfId="14" quotePrefix="1" applyFont="1" applyFill="1" applyBorder="1" applyAlignment="1">
      <alignment horizontal="left" vertical="top" wrapText="1"/>
    </xf>
    <xf numFmtId="0" fontId="24" fillId="17" borderId="7" xfId="14" quotePrefix="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2" xfId="0" applyNumberFormat="1" applyFont="1" applyFill="1" applyBorder="1" applyAlignment="1" applyProtection="1">
      <alignment horizontal="center" vertical="center"/>
      <protection locked="0"/>
    </xf>
    <xf numFmtId="173" fontId="28" fillId="19" borderId="4"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78" fontId="22" fillId="4" borderId="2" xfId="0" applyNumberFormat="1" applyFont="1" applyFill="1" applyBorder="1" applyAlignment="1">
      <alignment horizontal="center" vertical="center" wrapText="1"/>
    </xf>
    <xf numFmtId="178" fontId="22" fillId="4" borderId="4"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6" fillId="0" borderId="1" xfId="0" applyFont="1" applyBorder="1" applyAlignment="1">
      <alignment vertical="top"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1" fillId="17" borderId="0" xfId="7" applyFont="1" applyFill="1" applyAlignment="1">
      <alignment horizontal="left" wrapText="1"/>
    </xf>
    <xf numFmtId="0" fontId="24" fillId="17" borderId="0" xfId="14" quotePrefix="1" applyFont="1" applyFill="1" applyBorder="1" applyAlignment="1">
      <alignment horizontal="left" vertical="top" wrapText="1"/>
    </xf>
    <xf numFmtId="0" fontId="26" fillId="7" borderId="5"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14"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26" fillId="7" borderId="14"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I9" sqref="I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354</v>
      </c>
      <c r="B2" s="8"/>
      <c r="C2" s="8"/>
      <c r="D2" s="8"/>
      <c r="E2" s="8"/>
    </row>
    <row r="3" spans="1:8" ht="13.8" x14ac:dyDescent="0.25">
      <c r="A3" s="8"/>
      <c r="B3" s="40" t="s">
        <v>355</v>
      </c>
      <c r="C3" s="39" t="s">
        <v>356</v>
      </c>
      <c r="D3" s="39" t="s">
        <v>22</v>
      </c>
      <c r="E3" s="39" t="s">
        <v>21</v>
      </c>
    </row>
    <row r="4" spans="1:8" ht="13.8" x14ac:dyDescent="0.25">
      <c r="A4" s="9" t="s">
        <v>354</v>
      </c>
      <c r="B4" s="2" t="s">
        <v>689</v>
      </c>
      <c r="C4" s="2" t="s">
        <v>700</v>
      </c>
      <c r="D4" s="2" t="s">
        <v>701</v>
      </c>
      <c r="E4" s="2" t="s">
        <v>353</v>
      </c>
    </row>
    <row r="5" spans="1:8" x14ac:dyDescent="0.25">
      <c r="A5" s="8"/>
      <c r="B5" s="8"/>
      <c r="C5" s="8"/>
      <c r="D5" s="8"/>
      <c r="E5" s="8"/>
    </row>
    <row r="6" spans="1:8" ht="16.8" x14ac:dyDescent="0.25">
      <c r="A6" s="11" t="s">
        <v>16</v>
      </c>
      <c r="B6" s="8"/>
      <c r="C6" s="8"/>
      <c r="D6" s="8"/>
      <c r="E6" s="8"/>
    </row>
    <row r="7" spans="1:8" ht="13.8" x14ac:dyDescent="0.25">
      <c r="A7" s="12" t="s">
        <v>17</v>
      </c>
      <c r="B7" s="200" t="s">
        <v>18</v>
      </c>
      <c r="C7" s="200"/>
      <c r="D7" s="200"/>
      <c r="E7" s="200"/>
    </row>
    <row r="8" spans="1:8" ht="30" customHeight="1" x14ac:dyDescent="0.25">
      <c r="A8" s="15" t="s">
        <v>453</v>
      </c>
      <c r="B8" s="199" t="s">
        <v>454</v>
      </c>
      <c r="C8" s="199"/>
      <c r="D8" s="199"/>
      <c r="E8" s="199"/>
    </row>
    <row r="9" spans="1:8" ht="30" customHeight="1" x14ac:dyDescent="0.25">
      <c r="A9" s="15" t="s">
        <v>263</v>
      </c>
      <c r="B9" s="19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99"/>
      <c r="D9" s="199"/>
      <c r="E9" s="199"/>
    </row>
    <row r="10" spans="1:8" ht="30" customHeight="1" x14ac:dyDescent="0.25">
      <c r="A10" s="15" t="s">
        <v>264</v>
      </c>
      <c r="B10" s="199" t="s">
        <v>20</v>
      </c>
      <c r="C10" s="199"/>
      <c r="D10" s="199"/>
      <c r="E10" s="199"/>
    </row>
    <row r="11" spans="1:8" ht="61.5" customHeight="1" x14ac:dyDescent="0.25">
      <c r="A11" s="15" t="s">
        <v>265</v>
      </c>
      <c r="B11" s="19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9"/>
      <c r="D11" s="199"/>
      <c r="E11" s="199"/>
      <c r="F11" s="202"/>
      <c r="G11" s="202"/>
      <c r="H11" s="202"/>
    </row>
    <row r="12" spans="1:8" ht="86.25" customHeight="1" x14ac:dyDescent="0.25">
      <c r="A12" s="15" t="s">
        <v>28</v>
      </c>
      <c r="B12" s="199" t="s">
        <v>368</v>
      </c>
      <c r="C12" s="199"/>
      <c r="D12" s="199"/>
      <c r="E12" s="199"/>
    </row>
    <row r="13" spans="1:8" ht="51" customHeight="1" x14ac:dyDescent="0.25">
      <c r="A13" s="15" t="s">
        <v>369</v>
      </c>
      <c r="B13" s="19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199"/>
      <c r="D13" s="199"/>
      <c r="E13" s="199"/>
    </row>
    <row r="14" spans="1:8" ht="29.25" customHeight="1" x14ac:dyDescent="0.25">
      <c r="A14" s="55" t="s">
        <v>455</v>
      </c>
      <c r="B14" s="199" t="s">
        <v>456</v>
      </c>
      <c r="C14" s="199"/>
      <c r="D14" s="199"/>
      <c r="E14" s="199"/>
    </row>
    <row r="15" spans="1:8" ht="30" customHeight="1" x14ac:dyDescent="0.25">
      <c r="A15" s="15" t="s">
        <v>255</v>
      </c>
      <c r="B15" s="199" t="s">
        <v>662</v>
      </c>
      <c r="C15" s="199"/>
      <c r="D15" s="199"/>
      <c r="E15" s="199"/>
    </row>
    <row r="16" spans="1:8" ht="30" customHeight="1" x14ac:dyDescent="0.25">
      <c r="A16" s="15" t="s">
        <v>640</v>
      </c>
      <c r="B16" s="199" t="s">
        <v>641</v>
      </c>
      <c r="C16" s="199"/>
      <c r="D16" s="199"/>
      <c r="E16" s="199"/>
    </row>
    <row r="17" spans="1:5" ht="30" customHeight="1" x14ac:dyDescent="0.25">
      <c r="A17" s="15" t="s">
        <v>310</v>
      </c>
      <c r="B17" s="199" t="s">
        <v>309</v>
      </c>
      <c r="C17" s="199"/>
      <c r="D17" s="199"/>
      <c r="E17" s="199"/>
    </row>
    <row r="18" spans="1:5" x14ac:dyDescent="0.25">
      <c r="A18" s="8"/>
      <c r="B18" s="8"/>
      <c r="C18" s="8"/>
      <c r="D18" s="8"/>
      <c r="E18" s="8"/>
    </row>
    <row r="19" spans="1:5" ht="13.8" x14ac:dyDescent="0.25">
      <c r="A19" s="13" t="s">
        <v>26</v>
      </c>
      <c r="B19" s="8"/>
      <c r="C19" s="8"/>
      <c r="D19" s="8"/>
      <c r="E19" s="8"/>
    </row>
    <row r="20" spans="1:5" ht="13.8" x14ac:dyDescent="0.25">
      <c r="A20" s="12"/>
      <c r="B20" s="205"/>
      <c r="C20" s="205"/>
      <c r="D20" s="205"/>
      <c r="E20" s="205"/>
    </row>
    <row r="21" spans="1:5" ht="32.25" customHeight="1" x14ac:dyDescent="0.25">
      <c r="A21" s="203" t="s">
        <v>293</v>
      </c>
      <c r="B21" s="204"/>
      <c r="C21" s="204"/>
      <c r="D21" s="204"/>
      <c r="E21" s="204"/>
    </row>
    <row r="22" spans="1:5" x14ac:dyDescent="0.25">
      <c r="A22" s="8"/>
      <c r="B22" s="8"/>
      <c r="C22" s="8"/>
      <c r="D22" s="8"/>
      <c r="E22" s="8"/>
    </row>
    <row r="23" spans="1:5" ht="13.8" x14ac:dyDescent="0.25">
      <c r="A23" s="14" t="s">
        <v>27</v>
      </c>
      <c r="B23" s="8"/>
      <c r="C23" s="8"/>
      <c r="D23" s="8"/>
      <c r="E23" s="8"/>
    </row>
    <row r="24" spans="1:5" ht="13.8" x14ac:dyDescent="0.25">
      <c r="A24" s="10"/>
      <c r="B24" s="205"/>
      <c r="C24" s="205"/>
      <c r="D24" s="205"/>
      <c r="E24" s="205"/>
    </row>
    <row r="25" spans="1:5" ht="28.5" customHeight="1" x14ac:dyDescent="0.25">
      <c r="A25" s="203" t="s">
        <v>266</v>
      </c>
      <c r="B25" s="204"/>
      <c r="C25" s="204"/>
      <c r="D25" s="204"/>
      <c r="E25" s="204"/>
    </row>
    <row r="26" spans="1:5" ht="28.5" customHeight="1" x14ac:dyDescent="0.25">
      <c r="A26" s="201" t="s">
        <v>352</v>
      </c>
      <c r="B26" s="201"/>
      <c r="C26" s="201"/>
      <c r="D26" s="201"/>
      <c r="E26" s="20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75" zoomScaleNormal="75" zoomScaleSheetLayoutView="100" workbookViewId="0">
      <selection activeCell="B5" sqref="B5"/>
    </sheetView>
  </sheetViews>
  <sheetFormatPr defaultColWidth="9.109375" defaultRowHeight="27.75" customHeight="1" x14ac:dyDescent="0.35"/>
  <cols>
    <col min="1" max="1" width="49" style="58" bestFit="1" customWidth="1"/>
    <col min="2" max="2" width="17.5546875" style="91" customWidth="1"/>
    <col min="3" max="3" width="7.5546875" style="58" customWidth="1"/>
    <col min="4" max="4" width="17.5546875" style="58" customWidth="1"/>
    <col min="5" max="7" width="17.5546875" style="91" customWidth="1"/>
    <col min="8" max="9" width="17.5546875" style="92" customWidth="1"/>
    <col min="10" max="10" width="17.5546875" style="93" customWidth="1"/>
    <col min="11" max="11" width="17.5546875" style="94" customWidth="1"/>
    <col min="12" max="12" width="1.44140625" style="61" customWidth="1"/>
    <col min="13" max="13" width="15.5546875" style="61" customWidth="1"/>
    <col min="14" max="16384" width="9.109375" style="58"/>
  </cols>
  <sheetData>
    <row r="1" spans="1:13" ht="27.75" customHeight="1" x14ac:dyDescent="0.25">
      <c r="A1" s="59" t="s">
        <v>19</v>
      </c>
      <c r="B1" s="208"/>
      <c r="C1" s="209"/>
      <c r="D1" s="209"/>
      <c r="E1" s="207"/>
      <c r="F1" s="207"/>
      <c r="G1" s="207"/>
      <c r="H1" s="207"/>
      <c r="I1" s="207"/>
      <c r="J1" s="207"/>
      <c r="K1" s="207"/>
      <c r="L1" s="60"/>
      <c r="M1" s="60"/>
    </row>
    <row r="2" spans="1:13" ht="27" customHeight="1" x14ac:dyDescent="0.35">
      <c r="A2" s="214" t="str">
        <f>Overview!B4&amp; " - Effective from "&amp;Overview!D4&amp;" - "&amp;Overview!E4&amp;" LV and HV charges"</f>
        <v>Harlaxton Energy Networks Limited - GSP_F - Effective from 1 April 2024 - Final LV and HV charges</v>
      </c>
      <c r="B2" s="214"/>
      <c r="C2" s="214"/>
      <c r="D2" s="214"/>
      <c r="E2" s="214"/>
      <c r="F2" s="214"/>
      <c r="G2" s="214"/>
      <c r="H2" s="214"/>
      <c r="I2" s="214"/>
      <c r="J2" s="214"/>
      <c r="K2" s="214"/>
    </row>
    <row r="3" spans="1:13" s="64" customFormat="1" ht="15" customHeight="1" x14ac:dyDescent="0.35">
      <c r="A3" s="62"/>
      <c r="B3" s="62"/>
      <c r="C3" s="62"/>
      <c r="D3" s="62"/>
      <c r="E3" s="62"/>
      <c r="F3" s="62"/>
      <c r="G3" s="62"/>
      <c r="H3" s="62"/>
      <c r="I3" s="62"/>
      <c r="J3" s="62"/>
      <c r="K3" s="62"/>
      <c r="L3" s="63"/>
      <c r="M3" s="63"/>
    </row>
    <row r="4" spans="1:13" ht="27" customHeight="1" x14ac:dyDescent="0.35">
      <c r="A4" s="214" t="s">
        <v>384</v>
      </c>
      <c r="B4" s="214"/>
      <c r="C4" s="214"/>
      <c r="D4" s="214"/>
      <c r="E4" s="214"/>
      <c r="F4" s="62"/>
      <c r="G4" s="214" t="s">
        <v>385</v>
      </c>
      <c r="H4" s="214"/>
      <c r="I4" s="214"/>
      <c r="J4" s="214"/>
      <c r="K4" s="214"/>
    </row>
    <row r="5" spans="1:13" ht="28.5" customHeight="1" x14ac:dyDescent="0.35">
      <c r="A5" s="65" t="s">
        <v>12</v>
      </c>
      <c r="B5" s="66" t="s">
        <v>276</v>
      </c>
      <c r="C5" s="215" t="s">
        <v>277</v>
      </c>
      <c r="D5" s="216"/>
      <c r="E5" s="67" t="s">
        <v>278</v>
      </c>
      <c r="F5" s="62"/>
      <c r="G5" s="218"/>
      <c r="H5" s="219"/>
      <c r="I5" s="68" t="s">
        <v>282</v>
      </c>
      <c r="J5" s="69" t="s">
        <v>283</v>
      </c>
      <c r="K5" s="67" t="s">
        <v>278</v>
      </c>
      <c r="L5" s="62"/>
    </row>
    <row r="6" spans="1:13" ht="65.25" customHeight="1" x14ac:dyDescent="0.35">
      <c r="A6" s="70" t="s">
        <v>279</v>
      </c>
      <c r="B6" s="71" t="s">
        <v>642</v>
      </c>
      <c r="C6" s="217" t="s">
        <v>643</v>
      </c>
      <c r="D6" s="217"/>
      <c r="E6" s="71" t="s">
        <v>644</v>
      </c>
      <c r="F6" s="62"/>
      <c r="G6" s="206" t="s">
        <v>280</v>
      </c>
      <c r="H6" s="206"/>
      <c r="I6" s="71" t="s">
        <v>642</v>
      </c>
      <c r="J6" s="72" t="s">
        <v>643</v>
      </c>
      <c r="K6" s="72" t="s">
        <v>644</v>
      </c>
      <c r="L6" s="62"/>
    </row>
    <row r="7" spans="1:13" ht="65.25" customHeight="1" x14ac:dyDescent="0.35">
      <c r="A7" s="70" t="s">
        <v>15</v>
      </c>
      <c r="B7" s="73">
        <v>0</v>
      </c>
      <c r="C7" s="220">
        <v>0</v>
      </c>
      <c r="D7" s="221"/>
      <c r="E7" s="71" t="s">
        <v>645</v>
      </c>
      <c r="F7" s="62"/>
      <c r="G7" s="206" t="s">
        <v>371</v>
      </c>
      <c r="H7" s="206"/>
      <c r="I7" s="73">
        <v>0</v>
      </c>
      <c r="J7" s="72" t="s">
        <v>646</v>
      </c>
      <c r="K7" s="72" t="s">
        <v>644</v>
      </c>
      <c r="L7" s="62"/>
    </row>
    <row r="8" spans="1:13" ht="65.25" customHeight="1" x14ac:dyDescent="0.35">
      <c r="A8" s="74" t="s">
        <v>13</v>
      </c>
      <c r="B8" s="210" t="s">
        <v>14</v>
      </c>
      <c r="C8" s="211"/>
      <c r="D8" s="211"/>
      <c r="E8" s="212"/>
      <c r="F8" s="62"/>
      <c r="G8" s="206" t="s">
        <v>294</v>
      </c>
      <c r="H8" s="206"/>
      <c r="I8" s="73">
        <v>0</v>
      </c>
      <c r="J8" s="73">
        <v>0</v>
      </c>
      <c r="K8" s="72" t="s">
        <v>645</v>
      </c>
      <c r="L8" s="62"/>
    </row>
    <row r="9" spans="1:13" s="64" customFormat="1" ht="27" customHeight="1" x14ac:dyDescent="0.35">
      <c r="A9" s="62"/>
      <c r="B9" s="62"/>
      <c r="C9" s="62"/>
      <c r="D9" s="62"/>
      <c r="E9" s="62"/>
      <c r="F9" s="62"/>
      <c r="G9" s="213" t="s">
        <v>13</v>
      </c>
      <c r="H9" s="213"/>
      <c r="I9" s="210" t="s">
        <v>14</v>
      </c>
      <c r="J9" s="211"/>
      <c r="K9" s="212"/>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5" t="s">
        <v>357</v>
      </c>
      <c r="B11" s="76" t="s">
        <v>657</v>
      </c>
      <c r="C11" s="76" t="s">
        <v>23</v>
      </c>
      <c r="D11" s="77" t="s">
        <v>386</v>
      </c>
      <c r="E11" s="77" t="s">
        <v>387</v>
      </c>
      <c r="F11" s="77" t="s">
        <v>388</v>
      </c>
      <c r="G11" s="76" t="s">
        <v>24</v>
      </c>
      <c r="H11" s="76" t="s">
        <v>25</v>
      </c>
      <c r="I11" s="75" t="s">
        <v>358</v>
      </c>
      <c r="J11" s="76" t="s">
        <v>256</v>
      </c>
      <c r="K11" s="76" t="s">
        <v>0</v>
      </c>
    </row>
    <row r="12" spans="1:13" ht="32.25" customHeight="1" x14ac:dyDescent="0.35">
      <c r="A12" s="78" t="s">
        <v>460</v>
      </c>
      <c r="B12" s="185" t="s">
        <v>672</v>
      </c>
      <c r="C12" s="80" t="s">
        <v>450</v>
      </c>
      <c r="D12" s="81">
        <v>6.1260000000000003</v>
      </c>
      <c r="E12" s="82">
        <v>0.94199999999999995</v>
      </c>
      <c r="F12" s="83">
        <v>0.189</v>
      </c>
      <c r="G12" s="84">
        <v>32.82</v>
      </c>
      <c r="H12" s="85">
        <v>0</v>
      </c>
      <c r="I12" s="85">
        <v>0</v>
      </c>
      <c r="J12" s="86">
        <v>0</v>
      </c>
      <c r="K12" s="186" t="s">
        <v>667</v>
      </c>
    </row>
    <row r="13" spans="1:13" ht="32.25" customHeight="1" x14ac:dyDescent="0.35">
      <c r="A13" s="78" t="s">
        <v>445</v>
      </c>
      <c r="B13" s="185"/>
      <c r="C13" s="80">
        <v>2</v>
      </c>
      <c r="D13" s="81">
        <v>6.1260000000000003</v>
      </c>
      <c r="E13" s="82">
        <v>0.94199999999999995</v>
      </c>
      <c r="F13" s="83">
        <v>0.189</v>
      </c>
      <c r="G13" s="85">
        <v>0</v>
      </c>
      <c r="H13" s="85">
        <v>0</v>
      </c>
      <c r="I13" s="85">
        <v>0</v>
      </c>
      <c r="J13" s="86">
        <v>0</v>
      </c>
      <c r="K13" s="79"/>
    </row>
    <row r="14" spans="1:13" ht="41.4" x14ac:dyDescent="0.35">
      <c r="A14" s="78" t="s">
        <v>461</v>
      </c>
      <c r="B14" s="185" t="s">
        <v>673</v>
      </c>
      <c r="C14" s="80" t="s">
        <v>451</v>
      </c>
      <c r="D14" s="81">
        <v>7.1769999999999996</v>
      </c>
      <c r="E14" s="82">
        <v>1.103</v>
      </c>
      <c r="F14" s="83">
        <v>0.221</v>
      </c>
      <c r="G14" s="84">
        <v>10.8</v>
      </c>
      <c r="H14" s="85">
        <v>0</v>
      </c>
      <c r="I14" s="85">
        <v>0</v>
      </c>
      <c r="J14" s="86">
        <v>0</v>
      </c>
      <c r="K14" s="186" t="s">
        <v>666</v>
      </c>
    </row>
    <row r="15" spans="1:13" ht="32.25" customHeight="1" x14ac:dyDescent="0.35">
      <c r="A15" s="78" t="s">
        <v>462</v>
      </c>
      <c r="B15" s="185" t="s">
        <v>659</v>
      </c>
      <c r="C15" s="80" t="s">
        <v>451</v>
      </c>
      <c r="D15" s="81">
        <v>7.1769999999999996</v>
      </c>
      <c r="E15" s="82">
        <v>1.103</v>
      </c>
      <c r="F15" s="83">
        <v>0.221</v>
      </c>
      <c r="G15" s="84">
        <v>25.08</v>
      </c>
      <c r="H15" s="85">
        <v>0</v>
      </c>
      <c r="I15" s="85">
        <v>0</v>
      </c>
      <c r="J15" s="86">
        <v>0</v>
      </c>
      <c r="K15" s="79"/>
    </row>
    <row r="16" spans="1:13" ht="32.25" customHeight="1" x14ac:dyDescent="0.35">
      <c r="A16" s="78" t="s">
        <v>463</v>
      </c>
      <c r="B16" s="185" t="s">
        <v>674</v>
      </c>
      <c r="C16" s="80" t="s">
        <v>451</v>
      </c>
      <c r="D16" s="81">
        <v>7.1769999999999996</v>
      </c>
      <c r="E16" s="82">
        <v>1.103</v>
      </c>
      <c r="F16" s="83">
        <v>0.221</v>
      </c>
      <c r="G16" s="84">
        <v>62.54</v>
      </c>
      <c r="H16" s="85">
        <v>0</v>
      </c>
      <c r="I16" s="85">
        <v>0</v>
      </c>
      <c r="J16" s="86">
        <v>0</v>
      </c>
      <c r="K16" s="79"/>
    </row>
    <row r="17" spans="1:11" ht="32.25" customHeight="1" x14ac:dyDescent="0.35">
      <c r="A17" s="78" t="s">
        <v>464</v>
      </c>
      <c r="B17" s="185" t="s">
        <v>675</v>
      </c>
      <c r="C17" s="80" t="s">
        <v>451</v>
      </c>
      <c r="D17" s="81">
        <v>7.1769999999999996</v>
      </c>
      <c r="E17" s="82">
        <v>1.103</v>
      </c>
      <c r="F17" s="83">
        <v>0.221</v>
      </c>
      <c r="G17" s="84">
        <v>140.75</v>
      </c>
      <c r="H17" s="85">
        <v>0</v>
      </c>
      <c r="I17" s="85">
        <v>0</v>
      </c>
      <c r="J17" s="86">
        <v>0</v>
      </c>
      <c r="K17" s="79"/>
    </row>
    <row r="18" spans="1:11" ht="32.25" customHeight="1" x14ac:dyDescent="0.35">
      <c r="A18" s="78" t="s">
        <v>465</v>
      </c>
      <c r="B18" s="185" t="s">
        <v>676</v>
      </c>
      <c r="C18" s="80" t="s">
        <v>451</v>
      </c>
      <c r="D18" s="81">
        <v>7.1769999999999996</v>
      </c>
      <c r="E18" s="82">
        <v>1.103</v>
      </c>
      <c r="F18" s="83">
        <v>0.221</v>
      </c>
      <c r="G18" s="84">
        <v>397.36</v>
      </c>
      <c r="H18" s="85">
        <v>0</v>
      </c>
      <c r="I18" s="85">
        <v>0</v>
      </c>
      <c r="J18" s="86">
        <v>0</v>
      </c>
      <c r="K18" s="79"/>
    </row>
    <row r="19" spans="1:11" ht="32.25" customHeight="1" x14ac:dyDescent="0.35">
      <c r="A19" s="78" t="s">
        <v>374</v>
      </c>
      <c r="B19" s="185"/>
      <c r="C19" s="80">
        <v>4</v>
      </c>
      <c r="D19" s="81">
        <v>7.1769999999999996</v>
      </c>
      <c r="E19" s="82">
        <v>1.103</v>
      </c>
      <c r="F19" s="83">
        <v>0.221</v>
      </c>
      <c r="G19" s="85">
        <v>0</v>
      </c>
      <c r="H19" s="85">
        <v>0</v>
      </c>
      <c r="I19" s="85">
        <v>0</v>
      </c>
      <c r="J19" s="86">
        <v>0</v>
      </c>
      <c r="K19" s="79"/>
    </row>
    <row r="20" spans="1:11" ht="32.25" customHeight="1" x14ac:dyDescent="0.35">
      <c r="A20" s="78" t="s">
        <v>466</v>
      </c>
      <c r="B20" s="185" t="s">
        <v>677</v>
      </c>
      <c r="C20" s="80">
        <v>0</v>
      </c>
      <c r="D20" s="81">
        <v>5.141</v>
      </c>
      <c r="E20" s="82">
        <v>0.77400000000000002</v>
      </c>
      <c r="F20" s="83">
        <v>0.153</v>
      </c>
      <c r="G20" s="84">
        <v>13.79</v>
      </c>
      <c r="H20" s="84">
        <v>1.51</v>
      </c>
      <c r="I20" s="194">
        <v>3.96</v>
      </c>
      <c r="J20" s="87">
        <v>0.126</v>
      </c>
      <c r="K20" s="186"/>
    </row>
    <row r="21" spans="1:11" ht="32.25" customHeight="1" x14ac:dyDescent="0.35">
      <c r="A21" s="78" t="s">
        <v>467</v>
      </c>
      <c r="B21" s="186" t="s">
        <v>668</v>
      </c>
      <c r="C21" s="80">
        <v>0</v>
      </c>
      <c r="D21" s="81">
        <v>5.141</v>
      </c>
      <c r="E21" s="82">
        <v>0.77400000000000002</v>
      </c>
      <c r="F21" s="83">
        <v>0.153</v>
      </c>
      <c r="G21" s="84">
        <v>589.94000000000005</v>
      </c>
      <c r="H21" s="84">
        <v>1.51</v>
      </c>
      <c r="I21" s="194">
        <v>3.96</v>
      </c>
      <c r="J21" s="87">
        <v>0.126</v>
      </c>
      <c r="K21" s="79"/>
    </row>
    <row r="22" spans="1:11" ht="32.25" customHeight="1" x14ac:dyDescent="0.35">
      <c r="A22" s="78" t="s">
        <v>468</v>
      </c>
      <c r="B22" s="185" t="s">
        <v>686</v>
      </c>
      <c r="C22" s="80">
        <v>0</v>
      </c>
      <c r="D22" s="81">
        <v>5.141</v>
      </c>
      <c r="E22" s="82">
        <v>0.77400000000000002</v>
      </c>
      <c r="F22" s="83">
        <v>0.153</v>
      </c>
      <c r="G22" s="84">
        <v>1295.31</v>
      </c>
      <c r="H22" s="84">
        <v>1.51</v>
      </c>
      <c r="I22" s="194">
        <v>3.96</v>
      </c>
      <c r="J22" s="87">
        <v>0.126</v>
      </c>
      <c r="K22" s="79"/>
    </row>
    <row r="23" spans="1:11" ht="32.25" customHeight="1" x14ac:dyDescent="0.35">
      <c r="A23" s="78" t="s">
        <v>469</v>
      </c>
      <c r="B23" s="185" t="s">
        <v>687</v>
      </c>
      <c r="C23" s="80">
        <v>0</v>
      </c>
      <c r="D23" s="81">
        <v>5.141</v>
      </c>
      <c r="E23" s="82">
        <v>0.77400000000000002</v>
      </c>
      <c r="F23" s="83">
        <v>0.153</v>
      </c>
      <c r="G23" s="84">
        <v>1990.22</v>
      </c>
      <c r="H23" s="84">
        <v>1.51</v>
      </c>
      <c r="I23" s="194">
        <v>3.96</v>
      </c>
      <c r="J23" s="87">
        <v>0.126</v>
      </c>
      <c r="K23" s="79"/>
    </row>
    <row r="24" spans="1:11" ht="32.25" customHeight="1" x14ac:dyDescent="0.35">
      <c r="A24" s="78" t="s">
        <v>470</v>
      </c>
      <c r="B24" s="185" t="s">
        <v>688</v>
      </c>
      <c r="C24" s="80">
        <v>0</v>
      </c>
      <c r="D24" s="81">
        <v>5.141</v>
      </c>
      <c r="E24" s="82">
        <v>0.77400000000000002</v>
      </c>
      <c r="F24" s="83">
        <v>0.153</v>
      </c>
      <c r="G24" s="84">
        <v>5487.43</v>
      </c>
      <c r="H24" s="84">
        <v>1.51</v>
      </c>
      <c r="I24" s="194">
        <v>3.96</v>
      </c>
      <c r="J24" s="87">
        <v>0.126</v>
      </c>
      <c r="K24" s="79"/>
    </row>
    <row r="25" spans="1:11" ht="32.25" customHeight="1" x14ac:dyDescent="0.35">
      <c r="A25" s="78" t="s">
        <v>471</v>
      </c>
      <c r="B25" s="185" t="s">
        <v>681</v>
      </c>
      <c r="C25" s="80">
        <v>0</v>
      </c>
      <c r="D25" s="81">
        <v>3.2930000000000001</v>
      </c>
      <c r="E25" s="82">
        <v>0.46400000000000002</v>
      </c>
      <c r="F25" s="83">
        <v>8.5999999999999993E-2</v>
      </c>
      <c r="G25" s="84">
        <v>13.79</v>
      </c>
      <c r="H25" s="84">
        <v>2.16</v>
      </c>
      <c r="I25" s="194">
        <v>3.72</v>
      </c>
      <c r="J25" s="87">
        <v>7.2999999999999995E-2</v>
      </c>
      <c r="K25" s="186"/>
    </row>
    <row r="26" spans="1:11" ht="32.25" customHeight="1" x14ac:dyDescent="0.35">
      <c r="A26" s="78" t="s">
        <v>472</v>
      </c>
      <c r="B26" s="186">
        <v>299</v>
      </c>
      <c r="C26" s="80">
        <v>0</v>
      </c>
      <c r="D26" s="81">
        <v>3.2930000000000001</v>
      </c>
      <c r="E26" s="82">
        <v>0.46400000000000002</v>
      </c>
      <c r="F26" s="83">
        <v>8.5999999999999993E-2</v>
      </c>
      <c r="G26" s="84">
        <v>589.94000000000005</v>
      </c>
      <c r="H26" s="84">
        <v>2.16</v>
      </c>
      <c r="I26" s="194">
        <v>3.72</v>
      </c>
      <c r="J26" s="87">
        <v>7.2999999999999995E-2</v>
      </c>
      <c r="K26" s="79"/>
    </row>
    <row r="27" spans="1:11" ht="32.25" customHeight="1" x14ac:dyDescent="0.35">
      <c r="A27" s="78" t="s">
        <v>473</v>
      </c>
      <c r="B27" s="185" t="s">
        <v>678</v>
      </c>
      <c r="C27" s="80">
        <v>0</v>
      </c>
      <c r="D27" s="81">
        <v>3.2930000000000001</v>
      </c>
      <c r="E27" s="82">
        <v>0.46400000000000002</v>
      </c>
      <c r="F27" s="83">
        <v>8.5999999999999993E-2</v>
      </c>
      <c r="G27" s="84">
        <v>1295.31</v>
      </c>
      <c r="H27" s="84">
        <v>2.16</v>
      </c>
      <c r="I27" s="194">
        <v>3.72</v>
      </c>
      <c r="J27" s="87">
        <v>7.2999999999999995E-2</v>
      </c>
      <c r="K27" s="79"/>
    </row>
    <row r="28" spans="1:11" ht="27.75" customHeight="1" x14ac:dyDescent="0.35">
      <c r="A28" s="78" t="s">
        <v>474</v>
      </c>
      <c r="B28" s="185" t="s">
        <v>679</v>
      </c>
      <c r="C28" s="80">
        <v>0</v>
      </c>
      <c r="D28" s="81">
        <v>3.2930000000000001</v>
      </c>
      <c r="E28" s="82">
        <v>0.46400000000000002</v>
      </c>
      <c r="F28" s="83">
        <v>8.5999999999999993E-2</v>
      </c>
      <c r="G28" s="84">
        <v>1990.22</v>
      </c>
      <c r="H28" s="84">
        <v>2.16</v>
      </c>
      <c r="I28" s="194">
        <v>3.72</v>
      </c>
      <c r="J28" s="87">
        <v>7.2999999999999995E-2</v>
      </c>
      <c r="K28" s="79"/>
    </row>
    <row r="29" spans="1:11" ht="27.75" customHeight="1" x14ac:dyDescent="0.35">
      <c r="A29" s="78" t="s">
        <v>475</v>
      </c>
      <c r="B29" s="185" t="s">
        <v>680</v>
      </c>
      <c r="C29" s="80">
        <v>0</v>
      </c>
      <c r="D29" s="81">
        <v>3.2930000000000001</v>
      </c>
      <c r="E29" s="82">
        <v>0.46400000000000002</v>
      </c>
      <c r="F29" s="83">
        <v>8.5999999999999993E-2</v>
      </c>
      <c r="G29" s="84">
        <v>5487.43</v>
      </c>
      <c r="H29" s="84">
        <v>2.16</v>
      </c>
      <c r="I29" s="194">
        <v>3.72</v>
      </c>
      <c r="J29" s="87">
        <v>7.2999999999999995E-2</v>
      </c>
      <c r="K29" s="79"/>
    </row>
    <row r="30" spans="1:11" ht="27.75" customHeight="1" x14ac:dyDescent="0.35">
      <c r="A30" s="78" t="s">
        <v>476</v>
      </c>
      <c r="B30" s="185" t="s">
        <v>682</v>
      </c>
      <c r="C30" s="80">
        <v>0</v>
      </c>
      <c r="D30" s="81">
        <v>2.5059999999999998</v>
      </c>
      <c r="E30" s="82">
        <v>0.32600000000000001</v>
      </c>
      <c r="F30" s="83">
        <v>5.6000000000000001E-2</v>
      </c>
      <c r="G30" s="84">
        <v>254.37</v>
      </c>
      <c r="H30" s="84">
        <v>2.13</v>
      </c>
      <c r="I30" s="194">
        <v>4.08</v>
      </c>
      <c r="J30" s="87">
        <v>5.1999999999999998E-2</v>
      </c>
      <c r="K30" s="186"/>
    </row>
    <row r="31" spans="1:11" ht="27.75" customHeight="1" x14ac:dyDescent="0.35">
      <c r="A31" s="78" t="s">
        <v>477</v>
      </c>
      <c r="B31" s="186" t="s">
        <v>658</v>
      </c>
      <c r="C31" s="80">
        <v>0</v>
      </c>
      <c r="D31" s="81">
        <v>2.5059999999999998</v>
      </c>
      <c r="E31" s="82">
        <v>0.32600000000000001</v>
      </c>
      <c r="F31" s="83">
        <v>5.6000000000000001E-2</v>
      </c>
      <c r="G31" s="84">
        <v>4226.53</v>
      </c>
      <c r="H31" s="84">
        <v>2.13</v>
      </c>
      <c r="I31" s="194">
        <v>4.08</v>
      </c>
      <c r="J31" s="87">
        <v>5.1999999999999998E-2</v>
      </c>
      <c r="K31" s="79"/>
    </row>
    <row r="32" spans="1:11" ht="27.75" customHeight="1" x14ac:dyDescent="0.35">
      <c r="A32" s="78" t="s">
        <v>478</v>
      </c>
      <c r="B32" s="185" t="s">
        <v>683</v>
      </c>
      <c r="C32" s="80">
        <v>0</v>
      </c>
      <c r="D32" s="81">
        <v>2.5059999999999998</v>
      </c>
      <c r="E32" s="82">
        <v>0.32600000000000001</v>
      </c>
      <c r="F32" s="83">
        <v>5.6000000000000001E-2</v>
      </c>
      <c r="G32" s="84">
        <v>11664.22</v>
      </c>
      <c r="H32" s="84">
        <v>2.13</v>
      </c>
      <c r="I32" s="194">
        <v>4.08</v>
      </c>
      <c r="J32" s="87">
        <v>5.1999999999999998E-2</v>
      </c>
      <c r="K32" s="79"/>
    </row>
    <row r="33" spans="1:11" ht="27.75" customHeight="1" x14ac:dyDescent="0.35">
      <c r="A33" s="78" t="s">
        <v>479</v>
      </c>
      <c r="B33" s="185" t="s">
        <v>684</v>
      </c>
      <c r="C33" s="80">
        <v>0</v>
      </c>
      <c r="D33" s="81">
        <v>2.5059999999999998</v>
      </c>
      <c r="E33" s="82">
        <v>0.32600000000000001</v>
      </c>
      <c r="F33" s="83">
        <v>5.6000000000000001E-2</v>
      </c>
      <c r="G33" s="84">
        <v>21303.3</v>
      </c>
      <c r="H33" s="84">
        <v>2.13</v>
      </c>
      <c r="I33" s="194">
        <v>4.08</v>
      </c>
      <c r="J33" s="87">
        <v>5.1999999999999998E-2</v>
      </c>
      <c r="K33" s="79"/>
    </row>
    <row r="34" spans="1:11" ht="27.75" customHeight="1" x14ac:dyDescent="0.35">
      <c r="A34" s="78" t="s">
        <v>480</v>
      </c>
      <c r="B34" s="185" t="s">
        <v>685</v>
      </c>
      <c r="C34" s="80">
        <v>0</v>
      </c>
      <c r="D34" s="81">
        <v>2.5059999999999998</v>
      </c>
      <c r="E34" s="82">
        <v>0.32600000000000001</v>
      </c>
      <c r="F34" s="83">
        <v>5.6000000000000001E-2</v>
      </c>
      <c r="G34" s="84">
        <v>52826</v>
      </c>
      <c r="H34" s="84">
        <v>2.13</v>
      </c>
      <c r="I34" s="194">
        <v>4.08</v>
      </c>
      <c r="J34" s="87">
        <v>5.1999999999999998E-2</v>
      </c>
      <c r="K34" s="79"/>
    </row>
    <row r="35" spans="1:11" ht="41.4" x14ac:dyDescent="0.35">
      <c r="A35" s="78" t="s">
        <v>375</v>
      </c>
      <c r="B35" s="79">
        <v>254</v>
      </c>
      <c r="C35" s="80" t="s">
        <v>452</v>
      </c>
      <c r="D35" s="88">
        <v>17.202999999999999</v>
      </c>
      <c r="E35" s="89">
        <v>3.5379999999999998</v>
      </c>
      <c r="F35" s="90">
        <v>2.9769999999999999</v>
      </c>
      <c r="G35" s="85">
        <v>0</v>
      </c>
      <c r="H35" s="85">
        <v>0</v>
      </c>
      <c r="I35" s="85">
        <v>0</v>
      </c>
      <c r="J35" s="86">
        <v>0</v>
      </c>
      <c r="K35" s="186" t="s">
        <v>671</v>
      </c>
    </row>
    <row r="36" spans="1:11" ht="27.75" customHeight="1" x14ac:dyDescent="0.35">
      <c r="A36" s="78" t="s">
        <v>376</v>
      </c>
      <c r="B36" s="186" t="s">
        <v>664</v>
      </c>
      <c r="C36" s="80">
        <v>0</v>
      </c>
      <c r="D36" s="191">
        <v>-4.508</v>
      </c>
      <c r="E36" s="192">
        <v>-0.69299999999999995</v>
      </c>
      <c r="F36" s="193">
        <v>-0.13900000000000001</v>
      </c>
      <c r="G36" s="190">
        <v>0</v>
      </c>
      <c r="H36" s="85">
        <v>0</v>
      </c>
      <c r="I36" s="85">
        <v>0</v>
      </c>
      <c r="J36" s="86">
        <v>0</v>
      </c>
      <c r="K36" s="186"/>
    </row>
    <row r="37" spans="1:11" ht="27.75" customHeight="1" x14ac:dyDescent="0.35">
      <c r="A37" s="78" t="s">
        <v>377</v>
      </c>
      <c r="B37" s="186">
        <v>647</v>
      </c>
      <c r="C37" s="80">
        <v>0</v>
      </c>
      <c r="D37" s="191">
        <v>-4.0670000000000002</v>
      </c>
      <c r="E37" s="192">
        <v>-0.61899999999999999</v>
      </c>
      <c r="F37" s="193">
        <v>-0.123</v>
      </c>
      <c r="G37" s="190">
        <v>0</v>
      </c>
      <c r="H37" s="85">
        <v>0</v>
      </c>
      <c r="I37" s="85">
        <v>0</v>
      </c>
      <c r="J37" s="86">
        <v>0</v>
      </c>
      <c r="K37" s="186"/>
    </row>
    <row r="38" spans="1:11" ht="27.75" customHeight="1" x14ac:dyDescent="0.35">
      <c r="A38" s="78" t="s">
        <v>378</v>
      </c>
      <c r="B38" s="79" t="s">
        <v>663</v>
      </c>
      <c r="C38" s="80">
        <v>0</v>
      </c>
      <c r="D38" s="187">
        <v>0</v>
      </c>
      <c r="E38" s="188">
        <v>0</v>
      </c>
      <c r="F38" s="189">
        <v>0</v>
      </c>
      <c r="G38" s="190">
        <v>0</v>
      </c>
      <c r="H38" s="190">
        <v>0.08</v>
      </c>
      <c r="I38" s="85">
        <v>0</v>
      </c>
      <c r="J38" s="87">
        <v>9.8000000000000004E-2</v>
      </c>
      <c r="K38" s="186" t="s">
        <v>665</v>
      </c>
    </row>
    <row r="39" spans="1:11" ht="27.75" customHeight="1" x14ac:dyDescent="0.35">
      <c r="A39" s="78" t="s">
        <v>379</v>
      </c>
      <c r="B39" s="79"/>
      <c r="C39" s="80">
        <v>0</v>
      </c>
      <c r="D39" s="187">
        <v>0</v>
      </c>
      <c r="E39" s="188">
        <v>0</v>
      </c>
      <c r="F39" s="189">
        <v>0</v>
      </c>
      <c r="G39" s="190">
        <v>0</v>
      </c>
      <c r="H39" s="190">
        <v>0.08</v>
      </c>
      <c r="I39" s="85">
        <v>0</v>
      </c>
      <c r="J39" s="86">
        <v>0</v>
      </c>
      <c r="K39" s="79"/>
    </row>
    <row r="40" spans="1:11" ht="27.75" customHeight="1" x14ac:dyDescent="0.35">
      <c r="A40" s="78" t="s">
        <v>380</v>
      </c>
      <c r="B40" s="79">
        <v>314</v>
      </c>
      <c r="C40" s="80">
        <v>0</v>
      </c>
      <c r="D40" s="187">
        <v>0</v>
      </c>
      <c r="E40" s="188">
        <v>0</v>
      </c>
      <c r="F40" s="189">
        <v>0</v>
      </c>
      <c r="G40" s="190">
        <v>0</v>
      </c>
      <c r="H40" s="190">
        <v>0.08</v>
      </c>
      <c r="I40" s="85">
        <v>0</v>
      </c>
      <c r="J40" s="87">
        <v>9.4E-2</v>
      </c>
      <c r="K40" s="186">
        <v>316</v>
      </c>
    </row>
    <row r="41" spans="1:11" ht="27.75" customHeight="1" x14ac:dyDescent="0.35">
      <c r="A41" s="78" t="s">
        <v>381</v>
      </c>
      <c r="B41" s="79"/>
      <c r="C41" s="80">
        <v>0</v>
      </c>
      <c r="D41" s="187">
        <v>0</v>
      </c>
      <c r="E41" s="188">
        <v>0</v>
      </c>
      <c r="F41" s="189">
        <v>0</v>
      </c>
      <c r="G41" s="190">
        <v>0</v>
      </c>
      <c r="H41" s="190">
        <v>0.08</v>
      </c>
      <c r="I41" s="85">
        <v>0</v>
      </c>
      <c r="J41" s="86">
        <v>0</v>
      </c>
      <c r="K41" s="79"/>
    </row>
    <row r="42" spans="1:11" ht="27.75" customHeight="1" x14ac:dyDescent="0.35">
      <c r="A42" s="78" t="s">
        <v>382</v>
      </c>
      <c r="B42" s="79" t="s">
        <v>661</v>
      </c>
      <c r="C42" s="80">
        <v>0</v>
      </c>
      <c r="D42" s="187">
        <v>0</v>
      </c>
      <c r="E42" s="188">
        <v>0</v>
      </c>
      <c r="F42" s="189">
        <v>0</v>
      </c>
      <c r="G42" s="190">
        <v>0</v>
      </c>
      <c r="H42" s="190">
        <v>0.08</v>
      </c>
      <c r="I42" s="85">
        <v>0</v>
      </c>
      <c r="J42" s="87">
        <v>7.2999999999999995E-2</v>
      </c>
      <c r="K42" s="186" t="s">
        <v>660</v>
      </c>
    </row>
    <row r="43" spans="1:11" ht="27.75" customHeight="1" x14ac:dyDescent="0.35">
      <c r="A43" s="78" t="s">
        <v>383</v>
      </c>
      <c r="B43" s="79"/>
      <c r="C43" s="80">
        <v>0</v>
      </c>
      <c r="D43" s="187">
        <v>0</v>
      </c>
      <c r="E43" s="188">
        <v>0</v>
      </c>
      <c r="F43" s="189">
        <v>0</v>
      </c>
      <c r="G43" s="190">
        <v>0</v>
      </c>
      <c r="H43" s="190">
        <v>0.08</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96" bestFit="1" customWidth="1"/>
    <col min="2" max="2" width="9.5546875" style="96" bestFit="1" customWidth="1"/>
    <col min="3" max="3" width="14.33203125" style="96" bestFit="1" customWidth="1"/>
    <col min="4" max="4" width="14.109375" style="103" bestFit="1" customWidth="1"/>
    <col min="5" max="5" width="5.88671875" style="103" bestFit="1" customWidth="1"/>
    <col min="6" max="6" width="14.33203125" style="103" bestFit="1" customWidth="1"/>
    <col min="7" max="7" width="50" style="103" bestFit="1" customWidth="1"/>
    <col min="8" max="8" width="12.88671875" style="103" bestFit="1" customWidth="1"/>
    <col min="9" max="9" width="12.5546875" style="104" bestFit="1" customWidth="1"/>
    <col min="10" max="11" width="11.88671875" style="105" bestFit="1" customWidth="1"/>
    <col min="12" max="12" width="12.88671875" style="96" bestFit="1" customWidth="1"/>
    <col min="13" max="13" width="12.5546875" style="96" bestFit="1" customWidth="1"/>
    <col min="14" max="15" width="11.88671875" style="96" bestFit="1" customWidth="1"/>
    <col min="16" max="16" width="15.5546875" style="96" customWidth="1"/>
    <col min="17" max="16384" width="9.109375" style="96"/>
  </cols>
  <sheetData>
    <row r="1" spans="1:15" x14ac:dyDescent="0.25">
      <c r="A1" s="95" t="s">
        <v>19</v>
      </c>
      <c r="B1" s="95"/>
      <c r="C1" s="227"/>
      <c r="D1" s="227"/>
      <c r="E1" s="60"/>
      <c r="F1" s="226" t="s">
        <v>30</v>
      </c>
      <c r="G1" s="226"/>
      <c r="H1" s="226"/>
      <c r="I1" s="226"/>
      <c r="J1" s="226"/>
      <c r="K1" s="226"/>
      <c r="L1" s="226"/>
      <c r="M1" s="226"/>
      <c r="N1" s="226"/>
      <c r="O1" s="226"/>
    </row>
    <row r="2" spans="1:15" s="97" customFormat="1" ht="27" customHeight="1" x14ac:dyDescent="0.25">
      <c r="A2" s="214" t="str">
        <f>Overview!B4&amp; " - Effective from "&amp;Overview!D4&amp;" - "&amp;Overview!E4&amp;" EDCM charges"</f>
        <v>Harlaxton Energy Networks Limited - GSP_F - Effective from 1 April 2024 - Final EDCM charges</v>
      </c>
      <c r="B2" s="214"/>
      <c r="C2" s="214"/>
      <c r="D2" s="214"/>
      <c r="E2" s="214"/>
      <c r="F2" s="214"/>
      <c r="G2" s="214"/>
      <c r="H2" s="214"/>
      <c r="I2" s="214"/>
      <c r="J2" s="214"/>
      <c r="K2" s="214"/>
      <c r="L2" s="214"/>
      <c r="M2" s="214"/>
      <c r="N2" s="214"/>
      <c r="O2" s="214"/>
    </row>
    <row r="3" spans="1:15" s="98" customFormat="1" ht="18" x14ac:dyDescent="0.25">
      <c r="A3" s="62"/>
      <c r="B3" s="62"/>
      <c r="C3" s="62"/>
      <c r="D3" s="62"/>
      <c r="E3" s="62"/>
      <c r="F3" s="62"/>
      <c r="G3" s="62"/>
      <c r="H3" s="62"/>
      <c r="I3" s="62"/>
      <c r="J3" s="62"/>
      <c r="K3" s="62"/>
      <c r="L3" s="62"/>
      <c r="M3" s="62"/>
      <c r="N3" s="62"/>
      <c r="O3" s="62"/>
    </row>
    <row r="4" spans="1:15" s="98" customFormat="1" ht="18" x14ac:dyDescent="0.25">
      <c r="A4" s="214" t="s">
        <v>284</v>
      </c>
      <c r="B4" s="214"/>
      <c r="C4" s="214"/>
      <c r="D4" s="214"/>
      <c r="E4" s="214"/>
      <c r="F4" s="214"/>
      <c r="G4" s="62"/>
      <c r="H4" s="62"/>
      <c r="I4" s="62"/>
      <c r="J4" s="62"/>
      <c r="K4" s="62"/>
      <c r="L4" s="62"/>
      <c r="M4" s="62"/>
      <c r="N4" s="62"/>
      <c r="O4" s="62"/>
    </row>
    <row r="5" spans="1:15" s="98" customFormat="1" ht="35.25" customHeight="1" x14ac:dyDescent="0.25">
      <c r="A5" s="228" t="s">
        <v>12</v>
      </c>
      <c r="B5" s="229"/>
      <c r="C5" s="229"/>
      <c r="D5" s="230" t="s">
        <v>281</v>
      </c>
      <c r="E5" s="230"/>
      <c r="F5" s="230"/>
      <c r="G5" s="62"/>
      <c r="H5" s="62"/>
      <c r="I5" s="62"/>
      <c r="J5" s="62"/>
      <c r="K5" s="62"/>
      <c r="L5" s="62"/>
      <c r="M5" s="62"/>
      <c r="N5" s="62"/>
      <c r="O5" s="62"/>
    </row>
    <row r="6" spans="1:15" s="98" customFormat="1" ht="42" customHeight="1" x14ac:dyDescent="0.25">
      <c r="A6" s="213" t="s">
        <v>280</v>
      </c>
      <c r="B6" s="213"/>
      <c r="C6" s="213"/>
      <c r="D6" s="217" t="s">
        <v>372</v>
      </c>
      <c r="E6" s="217"/>
      <c r="F6" s="217"/>
      <c r="G6" s="62"/>
      <c r="H6" s="62"/>
      <c r="I6" s="62"/>
      <c r="J6" s="62"/>
      <c r="K6" s="62"/>
      <c r="L6" s="62"/>
      <c r="M6" s="62"/>
      <c r="N6" s="62"/>
      <c r="O6" s="62"/>
    </row>
    <row r="7" spans="1:15" s="98" customFormat="1" ht="35.25" customHeight="1" x14ac:dyDescent="0.25">
      <c r="A7" s="213" t="s">
        <v>13</v>
      </c>
      <c r="B7" s="213"/>
      <c r="C7" s="213"/>
      <c r="D7" s="217" t="s">
        <v>14</v>
      </c>
      <c r="E7" s="217"/>
      <c r="F7" s="217"/>
      <c r="G7" s="62"/>
      <c r="H7" s="62"/>
      <c r="I7" s="62"/>
      <c r="J7" s="62"/>
      <c r="K7" s="62"/>
      <c r="L7" s="62"/>
      <c r="M7" s="62"/>
      <c r="N7" s="62"/>
      <c r="O7" s="62"/>
    </row>
    <row r="8" spans="1:15" s="98" customFormat="1" ht="18" x14ac:dyDescent="0.25">
      <c r="A8" s="62"/>
      <c r="B8" s="62"/>
      <c r="C8" s="62"/>
      <c r="D8" s="62"/>
      <c r="E8" s="62"/>
      <c r="F8" s="62"/>
      <c r="G8" s="62"/>
      <c r="H8" s="62"/>
      <c r="I8" s="62"/>
      <c r="J8" s="62"/>
      <c r="K8" s="62"/>
      <c r="L8" s="62"/>
      <c r="M8" s="62"/>
      <c r="N8" s="62"/>
      <c r="O8" s="62"/>
    </row>
    <row r="9" spans="1:15" ht="72" x14ac:dyDescent="0.25">
      <c r="A9" s="77" t="s">
        <v>271</v>
      </c>
      <c r="B9" s="99" t="s">
        <v>260</v>
      </c>
      <c r="C9" s="77" t="s">
        <v>261</v>
      </c>
      <c r="D9" s="77" t="s">
        <v>273</v>
      </c>
      <c r="E9" s="99" t="s">
        <v>260</v>
      </c>
      <c r="F9" s="77" t="s">
        <v>262</v>
      </c>
      <c r="G9" s="100" t="s">
        <v>29</v>
      </c>
      <c r="H9" s="101" t="s">
        <v>350</v>
      </c>
      <c r="I9" s="100" t="s">
        <v>274</v>
      </c>
      <c r="J9" s="100" t="s">
        <v>348</v>
      </c>
      <c r="K9" s="102" t="s">
        <v>359</v>
      </c>
      <c r="L9" s="101" t="s">
        <v>351</v>
      </c>
      <c r="M9" s="100" t="s">
        <v>275</v>
      </c>
      <c r="N9" s="100" t="s">
        <v>349</v>
      </c>
      <c r="O9" s="102" t="s">
        <v>360</v>
      </c>
    </row>
    <row r="10" spans="1:15" x14ac:dyDescent="0.25">
      <c r="A10" s="222" t="s">
        <v>669</v>
      </c>
      <c r="B10" s="223"/>
      <c r="C10" s="223"/>
      <c r="D10" s="223"/>
      <c r="E10" s="223"/>
      <c r="F10" s="223"/>
      <c r="G10" s="223"/>
      <c r="H10" s="223"/>
      <c r="I10" s="223"/>
      <c r="J10" s="223"/>
      <c r="K10" s="223"/>
      <c r="L10" s="223"/>
      <c r="M10" s="223"/>
      <c r="N10" s="224"/>
      <c r="O10" s="22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6" t="s">
        <v>295</v>
      </c>
      <c r="B1" s="226"/>
      <c r="C1" s="226"/>
      <c r="D1" s="226"/>
      <c r="E1" s="226"/>
      <c r="F1" s="226"/>
      <c r="G1" s="226"/>
      <c r="H1" s="226"/>
    </row>
    <row r="2" spans="1:9" s="97" customFormat="1" ht="27" customHeight="1" x14ac:dyDescent="0.25">
      <c r="A2" s="231" t="str">
        <f>Overview!B4&amp; " - Effective from "&amp;Overview!D4&amp;" - "&amp;Overview!E4&amp;" EDCM import charges"</f>
        <v>Harlaxton Energy Networks Limited - GSP_F - Effective from 1 April 2024 - Final EDCM import charges</v>
      </c>
      <c r="B2" s="232"/>
      <c r="C2" s="232"/>
      <c r="D2" s="232"/>
      <c r="E2" s="232"/>
      <c r="F2" s="232"/>
      <c r="G2" s="232"/>
      <c r="H2" s="233"/>
    </row>
    <row r="3" spans="1:9" s="98" customFormat="1" ht="18" x14ac:dyDescent="0.25">
      <c r="A3" s="106"/>
      <c r="B3" s="106"/>
      <c r="C3" s="106"/>
      <c r="D3" s="107"/>
      <c r="E3" s="108"/>
      <c r="F3" s="108"/>
      <c r="G3" s="109"/>
      <c r="H3" s="109"/>
      <c r="I3" s="62"/>
    </row>
    <row r="4" spans="1:9" ht="72" x14ac:dyDescent="0.25">
      <c r="A4" s="77" t="s">
        <v>271</v>
      </c>
      <c r="B4" s="99" t="s">
        <v>260</v>
      </c>
      <c r="C4" s="77" t="s">
        <v>261</v>
      </c>
      <c r="D4" s="100" t="s">
        <v>29</v>
      </c>
      <c r="E4" s="110" t="str">
        <f>'Annex 2 EHV charges'!H9</f>
        <v>Import
Super Red
unit charge
(p/kWh)</v>
      </c>
      <c r="F4" s="110" t="str">
        <f>'Annex 2 EHV charges'!I9</f>
        <v>Import
fixed charge
(p/day)</v>
      </c>
      <c r="G4" s="110" t="str">
        <f>'Annex 2 EHV charges'!J9</f>
        <v>Import
capacity charge
(p/kVA/day)</v>
      </c>
      <c r="H4" s="110" t="str">
        <f>'Annex 2 EHV charges'!K9</f>
        <v>Import
exceeded capacity charge
(p/kVA/day)</v>
      </c>
    </row>
    <row r="5" spans="1:9" x14ac:dyDescent="0.25">
      <c r="A5" s="111" t="str">
        <f t="array" ref="A5">IFERROR(INDEX('Annex 2 EHV charges'!#REF!, MATCH(0, IF(('Annex 2 EHV charges'!#REF!=""),1, COUNTIF(A$4:$A4, 'Annex 2 EHV charges'!#REF!)), 0)),"")</f>
        <v/>
      </c>
      <c r="B5" s="112" t="str">
        <f>IF($A5="","",VLOOKUP($A5,'Annex 2 EHV charges'!$A:$O,2,0))</f>
        <v/>
      </c>
      <c r="C5" s="113" t="str">
        <f>IF($A5="","",VLOOKUP($A5,'Annex 2 EHV charges'!$A:$O,3,0))</f>
        <v/>
      </c>
      <c r="D5" s="114" t="str">
        <f>IF($A5="","",VLOOKUP($A5,'Annex 2 EHV charges'!$A:$O,7,0))</f>
        <v/>
      </c>
      <c r="E5" s="115" t="str">
        <f>IFERROR(IF(VLOOKUP($A5,'Annex 2 EHV charges'!$A:$O,8,FALSE)=0,"",VLOOKUP($A5,'Annex 2 EHV charges'!$A:$O,8,FALSE)),"")</f>
        <v/>
      </c>
      <c r="F5" s="116" t="str">
        <f>IFERROR(IF(VLOOKUP($A5,'Annex 2 EHV charges'!$A:$O,9,FALSE)=0,"",VLOOKUP($A5,'Annex 2 EHV charges'!$A:$O,9,FALSE)),"")</f>
        <v/>
      </c>
      <c r="G5" s="117" t="str">
        <f>IFERROR(IF(VLOOKUP($A5,'Annex 2 EHV charges'!$A:$O,10,FALSE)=0,"",VLOOKUP($A5,'Annex 2 EHV charges'!$A:$O,10,FALSE)),"")</f>
        <v/>
      </c>
      <c r="H5" s="117" t="str">
        <f>IFERROR(IF(VLOOKUP($A5,'Annex 2 EHV charges'!$A:$O,11,FALSE)=0,"",VLOOKUP($A5,'Annex 2 EHV charges'!$A:$O,11,FALSE)),"")</f>
        <v/>
      </c>
    </row>
    <row r="6" spans="1:9" x14ac:dyDescent="0.25">
      <c r="A6" s="111" t="str">
        <f t="array" ref="A6">IFERROR(INDEX('Annex 2 EHV charges'!#REF!, MATCH(0, IF(('Annex 2 EHV charges'!#REF!=""),1, COUNTIF(A$4:$A5, 'Annex 2 EHV charges'!#REF!)), 0)),"")</f>
        <v/>
      </c>
      <c r="B6" s="112" t="str">
        <f>IF($A6="","",VLOOKUP($A6,'Annex 2 EHV charges'!$A:$O,2,0))</f>
        <v/>
      </c>
      <c r="C6" s="113" t="str">
        <f>IF($A6="","",VLOOKUP($A6,'Annex 2 EHV charges'!$A:$O,3,0))</f>
        <v/>
      </c>
      <c r="D6" s="114" t="str">
        <f>IF($A6="","",VLOOKUP($A6,'Annex 2 EHV charges'!$A:$O,7,0))</f>
        <v/>
      </c>
      <c r="E6" s="115" t="str">
        <f>IFERROR(IF(VLOOKUP($A6,'Annex 2 EHV charges'!$A:$O,8,FALSE)=0,"",VLOOKUP($A6,'Annex 2 EHV charges'!$A:$O,8,FALSE)),"")</f>
        <v/>
      </c>
      <c r="F6" s="116" t="str">
        <f>IFERROR(IF(VLOOKUP($A6,'Annex 2 EHV charges'!$A:$O,9,FALSE)=0,"",VLOOKUP($A6,'Annex 2 EHV charges'!$A:$O,9,FALSE)),"")</f>
        <v/>
      </c>
      <c r="G6" s="117" t="str">
        <f>IFERROR(IF(VLOOKUP($A6,'Annex 2 EHV charges'!$A:$O,10,FALSE)=0,"",VLOOKUP($A6,'Annex 2 EHV charges'!$A:$O,10,FALSE)),"")</f>
        <v/>
      </c>
      <c r="H6" s="117" t="str">
        <f>IFERROR(IF(VLOOKUP($A6,'Annex 2 EHV charges'!$A:$O,11,FALSE)=0,"",VLOOKUP($A6,'Annex 2 EHV charges'!$A:$O,11,FALSE)),"")</f>
        <v/>
      </c>
    </row>
    <row r="7" spans="1:9" x14ac:dyDescent="0.25">
      <c r="A7" s="111" t="str">
        <f t="array" ref="A7">IFERROR(INDEX('Annex 2 EHV charges'!#REF!, MATCH(0, IF(('Annex 2 EHV charges'!#REF!=""),1, COUNTIF(A$4:$A6, 'Annex 2 EHV charges'!#REF!)), 0)),"")</f>
        <v/>
      </c>
      <c r="B7" s="112" t="str">
        <f>IF($A7="","",VLOOKUP($A7,'Annex 2 EHV charges'!$A:$O,2,0))</f>
        <v/>
      </c>
      <c r="C7" s="113" t="str">
        <f>IF($A7="","",VLOOKUP($A7,'Annex 2 EHV charges'!$A:$O,3,0))</f>
        <v/>
      </c>
      <c r="D7" s="114" t="str">
        <f>IF($A7="","",VLOOKUP($A7,'Annex 2 EHV charges'!$A:$O,7,0))</f>
        <v/>
      </c>
      <c r="E7" s="115" t="str">
        <f>IFERROR(IF(VLOOKUP($A7,'Annex 2 EHV charges'!$A:$O,8,FALSE)=0,"",VLOOKUP($A7,'Annex 2 EHV charges'!$A:$O,8,FALSE)),"")</f>
        <v/>
      </c>
      <c r="F7" s="116" t="str">
        <f>IFERROR(IF(VLOOKUP($A7,'Annex 2 EHV charges'!$A:$O,9,FALSE)=0,"",VLOOKUP($A7,'Annex 2 EHV charges'!$A:$O,9,FALSE)),"")</f>
        <v/>
      </c>
      <c r="G7" s="117" t="str">
        <f>IFERROR(IF(VLOOKUP($A7,'Annex 2 EHV charges'!$A:$O,10,FALSE)=0,"",VLOOKUP($A7,'Annex 2 EHV charges'!$A:$O,10,FALSE)),"")</f>
        <v/>
      </c>
      <c r="H7" s="117" t="str">
        <f>IFERROR(IF(VLOOKUP($A7,'Annex 2 EHV charges'!$A:$O,11,FALSE)=0,"",VLOOKUP($A7,'Annex 2 EHV charges'!$A:$O,11,FALSE)),"")</f>
        <v/>
      </c>
    </row>
    <row r="8" spans="1:9" x14ac:dyDescent="0.25">
      <c r="A8" s="111" t="str">
        <f t="array" ref="A8">IFERROR(INDEX('Annex 2 EHV charges'!#REF!, MATCH(0, IF(('Annex 2 EHV charges'!#REF!=""),1, COUNTIF(A$4:$A7, 'Annex 2 EHV charges'!#REF!)), 0)),"")</f>
        <v/>
      </c>
      <c r="B8" s="112" t="str">
        <f>IF($A8="","",VLOOKUP($A8,'Annex 2 EHV charges'!$A:$O,2,0))</f>
        <v/>
      </c>
      <c r="C8" s="113" t="str">
        <f>IF($A8="","",VLOOKUP($A8,'Annex 2 EHV charges'!$A:$O,3,0))</f>
        <v/>
      </c>
      <c r="D8" s="114" t="str">
        <f>IF($A8="","",VLOOKUP($A8,'Annex 2 EHV charges'!$A:$O,7,0))</f>
        <v/>
      </c>
      <c r="E8" s="115" t="str">
        <f>IFERROR(IF(VLOOKUP($A8,'Annex 2 EHV charges'!$A:$O,8,FALSE)=0,"",VLOOKUP($A8,'Annex 2 EHV charges'!$A:$O,8,FALSE)),"")</f>
        <v/>
      </c>
      <c r="F8" s="116" t="str">
        <f>IFERROR(IF(VLOOKUP($A8,'Annex 2 EHV charges'!$A:$O,9,FALSE)=0,"",VLOOKUP($A8,'Annex 2 EHV charges'!$A:$O,9,FALSE)),"")</f>
        <v/>
      </c>
      <c r="G8" s="117" t="str">
        <f>IFERROR(IF(VLOOKUP($A8,'Annex 2 EHV charges'!$A:$O,10,FALSE)=0,"",VLOOKUP($A8,'Annex 2 EHV charges'!$A:$O,10,FALSE)),"")</f>
        <v/>
      </c>
      <c r="H8" s="117" t="str">
        <f>IFERROR(IF(VLOOKUP($A8,'Annex 2 EHV charges'!$A:$O,11,FALSE)=0,"",VLOOKUP($A8,'Annex 2 EHV charges'!$A:$O,11,FALSE)),"")</f>
        <v/>
      </c>
    </row>
    <row r="9" spans="1:9" x14ac:dyDescent="0.25">
      <c r="A9" s="111" t="str">
        <f t="array" ref="A9">IFERROR(INDEX('Annex 2 EHV charges'!#REF!, MATCH(0, IF(('Annex 2 EHV charges'!#REF!=""),1, COUNTIF(A$4:$A8, 'Annex 2 EHV charges'!#REF!)), 0)),"")</f>
        <v/>
      </c>
      <c r="B9" s="112" t="str">
        <f>IF($A9="","",VLOOKUP($A9,'Annex 2 EHV charges'!$A:$O,2,0))</f>
        <v/>
      </c>
      <c r="C9" s="113" t="str">
        <f>IF($A9="","",VLOOKUP($A9,'Annex 2 EHV charges'!$A:$O,3,0))</f>
        <v/>
      </c>
      <c r="D9" s="114" t="str">
        <f>IF($A9="","",VLOOKUP($A9,'Annex 2 EHV charges'!$A:$O,7,0))</f>
        <v/>
      </c>
      <c r="E9" s="115" t="str">
        <f>IFERROR(IF(VLOOKUP($A9,'Annex 2 EHV charges'!$A:$O,8,FALSE)=0,"",VLOOKUP($A9,'Annex 2 EHV charges'!$A:$O,8,FALSE)),"")</f>
        <v/>
      </c>
      <c r="F9" s="116" t="str">
        <f>IFERROR(IF(VLOOKUP($A9,'Annex 2 EHV charges'!$A:$O,9,FALSE)=0,"",VLOOKUP($A9,'Annex 2 EHV charges'!$A:$O,9,FALSE)),"")</f>
        <v/>
      </c>
      <c r="G9" s="117" t="str">
        <f>IFERROR(IF(VLOOKUP($A9,'Annex 2 EHV charges'!$A:$O,10,FALSE)=0,"",VLOOKUP($A9,'Annex 2 EHV charges'!$A:$O,10,FALSE)),"")</f>
        <v/>
      </c>
      <c r="H9" s="117" t="str">
        <f>IFERROR(IF(VLOOKUP($A9,'Annex 2 EHV charges'!$A:$O,11,FALSE)=0,"",VLOOKUP($A9,'Annex 2 EHV charges'!$A:$O,11,FALSE)),"")</f>
        <v/>
      </c>
    </row>
    <row r="10" spans="1:9" x14ac:dyDescent="0.25">
      <c r="A10" s="111" t="str">
        <f t="array" ref="A10">IFERROR(INDEX('Annex 2 EHV charges'!#REF!, MATCH(0, IF(('Annex 2 EHV charges'!#REF!=""),1, COUNTIF(A$4:$A9, 'Annex 2 EHV charges'!#REF!)), 0)),"")</f>
        <v/>
      </c>
      <c r="B10" s="112" t="str">
        <f>IF($A10="","",VLOOKUP($A10,'Annex 2 EHV charges'!$A:$O,2,0))</f>
        <v/>
      </c>
      <c r="C10" s="113" t="str">
        <f>IF($A10="","",VLOOKUP($A10,'Annex 2 EHV charges'!$A:$O,3,0))</f>
        <v/>
      </c>
      <c r="D10" s="114" t="str">
        <f>IF($A10="","",VLOOKUP($A10,'Annex 2 EHV charges'!$A:$O,7,0))</f>
        <v/>
      </c>
      <c r="E10" s="115" t="str">
        <f>IFERROR(IF(VLOOKUP($A10,'Annex 2 EHV charges'!$A:$O,8,FALSE)=0,"",VLOOKUP($A10,'Annex 2 EHV charges'!$A:$O,8,FALSE)),"")</f>
        <v/>
      </c>
      <c r="F10" s="116" t="str">
        <f>IFERROR(IF(VLOOKUP($A10,'Annex 2 EHV charges'!$A:$O,9,FALSE)=0,"",VLOOKUP($A10,'Annex 2 EHV charges'!$A:$O,9,FALSE)),"")</f>
        <v/>
      </c>
      <c r="G10" s="117" t="str">
        <f>IFERROR(IF(VLOOKUP($A10,'Annex 2 EHV charges'!$A:$O,10,FALSE)=0,"",VLOOKUP($A10,'Annex 2 EHV charges'!$A:$O,10,FALSE)),"")</f>
        <v/>
      </c>
      <c r="H10" s="117" t="str">
        <f>IFERROR(IF(VLOOKUP($A10,'Annex 2 EHV charges'!$A:$O,11,FALSE)=0,"",VLOOKUP($A10,'Annex 2 EHV charges'!$A:$O,11,FALSE)),"")</f>
        <v/>
      </c>
    </row>
    <row r="11" spans="1:9" x14ac:dyDescent="0.25">
      <c r="A11" s="111" t="str">
        <f t="array" ref="A11">IFERROR(INDEX('Annex 2 EHV charges'!#REF!, MATCH(0, IF(('Annex 2 EHV charges'!#REF!=""),1, COUNTIF(A$4:$A10, 'Annex 2 EHV charges'!#REF!)), 0)),"")</f>
        <v/>
      </c>
      <c r="B11" s="112" t="str">
        <f>IF($A11="","",VLOOKUP($A11,'Annex 2 EHV charges'!$A:$O,2,0))</f>
        <v/>
      </c>
      <c r="C11" s="113" t="str">
        <f>IF($A11="","",VLOOKUP($A11,'Annex 2 EHV charges'!$A:$O,3,0))</f>
        <v/>
      </c>
      <c r="D11" s="114" t="str">
        <f>IF($A11="","",VLOOKUP($A11,'Annex 2 EHV charges'!$A:$O,7,0))</f>
        <v/>
      </c>
      <c r="E11" s="115" t="str">
        <f>IFERROR(IF(VLOOKUP($A11,'Annex 2 EHV charges'!$A:$O,8,FALSE)=0,"",VLOOKUP($A11,'Annex 2 EHV charges'!$A:$O,8,FALSE)),"")</f>
        <v/>
      </c>
      <c r="F11" s="116" t="str">
        <f>IFERROR(IF(VLOOKUP($A11,'Annex 2 EHV charges'!$A:$O,9,FALSE)=0,"",VLOOKUP($A11,'Annex 2 EHV charges'!$A:$O,9,FALSE)),"")</f>
        <v/>
      </c>
      <c r="G11" s="117" t="str">
        <f>IFERROR(IF(VLOOKUP($A11,'Annex 2 EHV charges'!$A:$O,10,FALSE)=0,"",VLOOKUP($A11,'Annex 2 EHV charges'!$A:$O,10,FALSE)),"")</f>
        <v/>
      </c>
      <c r="H11" s="117" t="str">
        <f>IFERROR(IF(VLOOKUP($A11,'Annex 2 EHV charges'!$A:$O,11,FALSE)=0,"",VLOOKUP($A11,'Annex 2 EHV charges'!$A:$O,11,FALSE)),"")</f>
        <v/>
      </c>
    </row>
    <row r="12" spans="1:9" x14ac:dyDescent="0.25">
      <c r="A12" s="111" t="str">
        <f t="array" ref="A12">IFERROR(INDEX('Annex 2 EHV charges'!#REF!, MATCH(0, IF(('Annex 2 EHV charges'!#REF!=""),1, COUNTIF(A$4:$A11, 'Annex 2 EHV charges'!#REF!)), 0)),"")</f>
        <v/>
      </c>
      <c r="B12" s="112" t="str">
        <f>IF($A12="","",VLOOKUP($A12,'Annex 2 EHV charges'!$A:$O,2,0))</f>
        <v/>
      </c>
      <c r="C12" s="113" t="str">
        <f>IF($A12="","",VLOOKUP($A12,'Annex 2 EHV charges'!$A:$O,3,0))</f>
        <v/>
      </c>
      <c r="D12" s="114" t="str">
        <f>IF($A12="","",VLOOKUP($A12,'Annex 2 EHV charges'!$A:$O,7,0))</f>
        <v/>
      </c>
      <c r="E12" s="115" t="str">
        <f>IFERROR(IF(VLOOKUP($A12,'Annex 2 EHV charges'!$A:$O,8,FALSE)=0,"",VLOOKUP($A12,'Annex 2 EHV charges'!$A:$O,8,FALSE)),"")</f>
        <v/>
      </c>
      <c r="F12" s="116" t="str">
        <f>IFERROR(IF(VLOOKUP($A12,'Annex 2 EHV charges'!$A:$O,9,FALSE)=0,"",VLOOKUP($A12,'Annex 2 EHV charges'!$A:$O,9,FALSE)),"")</f>
        <v/>
      </c>
      <c r="G12" s="117" t="str">
        <f>IFERROR(IF(VLOOKUP($A12,'Annex 2 EHV charges'!$A:$O,10,FALSE)=0,"",VLOOKUP($A12,'Annex 2 EHV charges'!$A:$O,10,FALSE)),"")</f>
        <v/>
      </c>
      <c r="H12" s="117" t="str">
        <f>IFERROR(IF(VLOOKUP($A12,'Annex 2 EHV charges'!$A:$O,11,FALSE)=0,"",VLOOKUP($A12,'Annex 2 EHV charges'!$A:$O,11,FALSE)),"")</f>
        <v/>
      </c>
    </row>
    <row r="13" spans="1:9" x14ac:dyDescent="0.25">
      <c r="A13" s="111" t="str">
        <f t="array" ref="A13">IFERROR(INDEX('Annex 2 EHV charges'!#REF!, MATCH(0, IF(('Annex 2 EHV charges'!#REF!=""),1, COUNTIF(A$4:$A12, 'Annex 2 EHV charges'!#REF!)), 0)),"")</f>
        <v/>
      </c>
      <c r="B13" s="112" t="str">
        <f>IF($A13="","",VLOOKUP($A13,'Annex 2 EHV charges'!$A:$O,2,0))</f>
        <v/>
      </c>
      <c r="C13" s="113" t="str">
        <f>IF($A13="","",VLOOKUP($A13,'Annex 2 EHV charges'!$A:$O,3,0))</f>
        <v/>
      </c>
      <c r="D13" s="114" t="str">
        <f>IF($A13="","",VLOOKUP($A13,'Annex 2 EHV charges'!$A:$O,7,0))</f>
        <v/>
      </c>
      <c r="E13" s="115" t="str">
        <f>IFERROR(IF(VLOOKUP($A13,'Annex 2 EHV charges'!$A:$O,8,FALSE)=0,"",VLOOKUP($A13,'Annex 2 EHV charges'!$A:$O,8,FALSE)),"")</f>
        <v/>
      </c>
      <c r="F13" s="116" t="str">
        <f>IFERROR(IF(VLOOKUP($A13,'Annex 2 EHV charges'!$A:$O,9,FALSE)=0,"",VLOOKUP($A13,'Annex 2 EHV charges'!$A:$O,9,FALSE)),"")</f>
        <v/>
      </c>
      <c r="G13" s="117" t="str">
        <f>IFERROR(IF(VLOOKUP($A13,'Annex 2 EHV charges'!$A:$O,10,FALSE)=0,"",VLOOKUP($A13,'Annex 2 EHV charges'!$A:$O,10,FALSE)),"")</f>
        <v/>
      </c>
      <c r="H13" s="117" t="str">
        <f>IFERROR(IF(VLOOKUP($A13,'Annex 2 EHV charges'!$A:$O,11,FALSE)=0,"",VLOOKUP($A13,'Annex 2 EHV charges'!$A:$O,11,FALSE)),"")</f>
        <v/>
      </c>
    </row>
    <row r="14" spans="1:9" x14ac:dyDescent="0.25">
      <c r="A14" s="111" t="str">
        <f t="array" ref="A14">IFERROR(INDEX('Annex 2 EHV charges'!#REF!, MATCH(0, IF(('Annex 2 EHV charges'!#REF!=""),1, COUNTIF(A$4:$A13, 'Annex 2 EHV charges'!#REF!)), 0)),"")</f>
        <v/>
      </c>
      <c r="B14" s="112" t="str">
        <f>IF($A14="","",VLOOKUP($A14,'Annex 2 EHV charges'!$A:$O,2,0))</f>
        <v/>
      </c>
      <c r="C14" s="113" t="str">
        <f>IF($A14="","",VLOOKUP($A14,'Annex 2 EHV charges'!$A:$O,3,0))</f>
        <v/>
      </c>
      <c r="D14" s="114" t="str">
        <f>IF($A14="","",VLOOKUP($A14,'Annex 2 EHV charges'!$A:$O,7,0))</f>
        <v/>
      </c>
      <c r="E14" s="115" t="str">
        <f>IFERROR(IF(VLOOKUP($A14,'Annex 2 EHV charges'!$A:$O,8,FALSE)=0,"",VLOOKUP($A14,'Annex 2 EHV charges'!$A:$O,8,FALSE)),"")</f>
        <v/>
      </c>
      <c r="F14" s="116" t="str">
        <f>IFERROR(IF(VLOOKUP($A14,'Annex 2 EHV charges'!$A:$O,9,FALSE)=0,"",VLOOKUP($A14,'Annex 2 EHV charges'!$A:$O,9,FALSE)),"")</f>
        <v/>
      </c>
      <c r="G14" s="117" t="str">
        <f>IFERROR(IF(VLOOKUP($A14,'Annex 2 EHV charges'!$A:$O,10,FALSE)=0,"",VLOOKUP($A14,'Annex 2 EHV charges'!$A:$O,10,FALSE)),"")</f>
        <v/>
      </c>
      <c r="H14" s="117" t="str">
        <f>IFERROR(IF(VLOOKUP($A14,'Annex 2 EHV charges'!$A:$O,11,FALSE)=0,"",VLOOKUP($A14,'Annex 2 EHV charges'!$A:$O,11,FALSE)),"")</f>
        <v/>
      </c>
    </row>
    <row r="15" spans="1:9" x14ac:dyDescent="0.25">
      <c r="A15" s="111" t="str">
        <f t="array" ref="A15">IFERROR(INDEX('Annex 2 EHV charges'!#REF!, MATCH(0, IF(('Annex 2 EHV charges'!#REF!=""),1, COUNTIF(A$4:$A14, 'Annex 2 EHV charges'!#REF!)), 0)),"")</f>
        <v/>
      </c>
      <c r="B15" s="112" t="str">
        <f>IF($A15="","",VLOOKUP($A15,'Annex 2 EHV charges'!$A:$O,2,0))</f>
        <v/>
      </c>
      <c r="C15" s="113" t="str">
        <f>IF($A15="","",VLOOKUP($A15,'Annex 2 EHV charges'!$A:$O,3,0))</f>
        <v/>
      </c>
      <c r="D15" s="114" t="str">
        <f>IF($A15="","",VLOOKUP($A15,'Annex 2 EHV charges'!$A:$O,7,0))</f>
        <v/>
      </c>
      <c r="E15" s="115" t="str">
        <f>IFERROR(IF(VLOOKUP($A15,'Annex 2 EHV charges'!$A:$O,8,FALSE)=0,"",VLOOKUP($A15,'Annex 2 EHV charges'!$A:$O,8,FALSE)),"")</f>
        <v/>
      </c>
      <c r="F15" s="116" t="str">
        <f>IFERROR(IF(VLOOKUP($A15,'Annex 2 EHV charges'!$A:$O,9,FALSE)=0,"",VLOOKUP($A15,'Annex 2 EHV charges'!$A:$O,9,FALSE)),"")</f>
        <v/>
      </c>
      <c r="G15" s="117" t="str">
        <f>IFERROR(IF(VLOOKUP($A15,'Annex 2 EHV charges'!$A:$O,10,FALSE)=0,"",VLOOKUP($A15,'Annex 2 EHV charges'!$A:$O,10,FALSE)),"")</f>
        <v/>
      </c>
      <c r="H15" s="117" t="str">
        <f>IFERROR(IF(VLOOKUP($A15,'Annex 2 EHV charges'!$A:$O,11,FALSE)=0,"",VLOOKUP($A15,'Annex 2 EHV charges'!$A:$O,11,FALSE)),"")</f>
        <v/>
      </c>
    </row>
    <row r="16" spans="1:9" x14ac:dyDescent="0.25">
      <c r="A16" s="111" t="str">
        <f t="array" ref="A16">IFERROR(INDEX('Annex 2 EHV charges'!#REF!, MATCH(0, IF(('Annex 2 EHV charges'!#REF!=""),1, COUNTIF(A$4:$A15, 'Annex 2 EHV charges'!#REF!)), 0)),"")</f>
        <v/>
      </c>
      <c r="B16" s="112" t="str">
        <f>IF($A16="","",VLOOKUP($A16,'Annex 2 EHV charges'!$A:$O,2,0))</f>
        <v/>
      </c>
      <c r="C16" s="113" t="str">
        <f>IF($A16="","",VLOOKUP($A16,'Annex 2 EHV charges'!$A:$O,3,0))</f>
        <v/>
      </c>
      <c r="D16" s="114" t="str">
        <f>IF($A16="","",VLOOKUP($A16,'Annex 2 EHV charges'!$A:$O,7,0))</f>
        <v/>
      </c>
      <c r="E16" s="115" t="str">
        <f>IFERROR(IF(VLOOKUP($A16,'Annex 2 EHV charges'!$A:$O,8,FALSE)=0,"",VLOOKUP($A16,'Annex 2 EHV charges'!$A:$O,8,FALSE)),"")</f>
        <v/>
      </c>
      <c r="F16" s="116" t="str">
        <f>IFERROR(IF(VLOOKUP($A16,'Annex 2 EHV charges'!$A:$O,9,FALSE)=0,"",VLOOKUP($A16,'Annex 2 EHV charges'!$A:$O,9,FALSE)),"")</f>
        <v/>
      </c>
      <c r="G16" s="117" t="str">
        <f>IFERROR(IF(VLOOKUP($A16,'Annex 2 EHV charges'!$A:$O,10,FALSE)=0,"",VLOOKUP($A16,'Annex 2 EHV charges'!$A:$O,10,FALSE)),"")</f>
        <v/>
      </c>
      <c r="H16" s="117" t="str">
        <f>IFERROR(IF(VLOOKUP($A16,'Annex 2 EHV charges'!$A:$O,11,FALSE)=0,"",VLOOKUP($A16,'Annex 2 EHV charges'!$A:$O,11,FALSE)),"")</f>
        <v/>
      </c>
    </row>
    <row r="17" spans="1:8" x14ac:dyDescent="0.25">
      <c r="A17" s="111" t="str">
        <f t="array" ref="A17">IFERROR(INDEX('Annex 2 EHV charges'!#REF!, MATCH(0, IF(('Annex 2 EHV charges'!#REF!=""),1, COUNTIF(A$4:$A16, 'Annex 2 EHV charges'!#REF!)), 0)),"")</f>
        <v/>
      </c>
      <c r="B17" s="112" t="str">
        <f>IF($A17="","",VLOOKUP($A17,'Annex 2 EHV charges'!$A:$O,2,0))</f>
        <v/>
      </c>
      <c r="C17" s="113" t="str">
        <f>IF($A17="","",VLOOKUP($A17,'Annex 2 EHV charges'!$A:$O,3,0))</f>
        <v/>
      </c>
      <c r="D17" s="114" t="str">
        <f>IF($A17="","",VLOOKUP($A17,'Annex 2 EHV charges'!$A:$O,7,0))</f>
        <v/>
      </c>
      <c r="E17" s="115" t="str">
        <f>IFERROR(IF(VLOOKUP($A17,'Annex 2 EHV charges'!$A:$O,8,FALSE)=0,"",VLOOKUP($A17,'Annex 2 EHV charges'!$A:$O,8,FALSE)),"")</f>
        <v/>
      </c>
      <c r="F17" s="116" t="str">
        <f>IFERROR(IF(VLOOKUP($A17,'Annex 2 EHV charges'!$A:$O,9,FALSE)=0,"",VLOOKUP($A17,'Annex 2 EHV charges'!$A:$O,9,FALSE)),"")</f>
        <v/>
      </c>
      <c r="G17" s="117" t="str">
        <f>IFERROR(IF(VLOOKUP($A17,'Annex 2 EHV charges'!$A:$O,10,FALSE)=0,"",VLOOKUP($A17,'Annex 2 EHV charges'!$A:$O,10,FALSE)),"")</f>
        <v/>
      </c>
      <c r="H17" s="117" t="str">
        <f>IFERROR(IF(VLOOKUP($A17,'Annex 2 EHV charges'!$A:$O,11,FALSE)=0,"",VLOOKUP($A17,'Annex 2 EHV charges'!$A:$O,11,FALSE)),"")</f>
        <v/>
      </c>
    </row>
    <row r="18" spans="1:8" x14ac:dyDescent="0.25">
      <c r="A18" s="111" t="str">
        <f t="array" ref="A18">IFERROR(INDEX('Annex 2 EHV charges'!#REF!, MATCH(0, IF(('Annex 2 EHV charges'!#REF!=""),1, COUNTIF(A$4:$A17, 'Annex 2 EHV charges'!#REF!)), 0)),"")</f>
        <v/>
      </c>
      <c r="B18" s="112" t="str">
        <f>IF($A18="","",VLOOKUP($A18,'Annex 2 EHV charges'!$A:$O,2,0))</f>
        <v/>
      </c>
      <c r="C18" s="113" t="str">
        <f>IF($A18="","",VLOOKUP($A18,'Annex 2 EHV charges'!$A:$O,3,0))</f>
        <v/>
      </c>
      <c r="D18" s="114" t="str">
        <f>IF($A18="","",VLOOKUP($A18,'Annex 2 EHV charges'!$A:$O,7,0))</f>
        <v/>
      </c>
      <c r="E18" s="115" t="str">
        <f>IFERROR(IF(VLOOKUP($A18,'Annex 2 EHV charges'!$A:$O,8,FALSE)=0,"",VLOOKUP($A18,'Annex 2 EHV charges'!$A:$O,8,FALSE)),"")</f>
        <v/>
      </c>
      <c r="F18" s="116" t="str">
        <f>IFERROR(IF(VLOOKUP($A18,'Annex 2 EHV charges'!$A:$O,9,FALSE)=0,"",VLOOKUP($A18,'Annex 2 EHV charges'!$A:$O,9,FALSE)),"")</f>
        <v/>
      </c>
      <c r="G18" s="117" t="str">
        <f>IFERROR(IF(VLOOKUP($A18,'Annex 2 EHV charges'!$A:$O,10,FALSE)=0,"",VLOOKUP($A18,'Annex 2 EHV charges'!$A:$O,10,FALSE)),"")</f>
        <v/>
      </c>
      <c r="H18" s="117" t="str">
        <f>IFERROR(IF(VLOOKUP($A18,'Annex 2 EHV charges'!$A:$O,11,FALSE)=0,"",VLOOKUP($A18,'Annex 2 EHV charges'!$A:$O,11,FALSE)),"")</f>
        <v/>
      </c>
    </row>
    <row r="19" spans="1:8" x14ac:dyDescent="0.25">
      <c r="A19" s="111" t="str">
        <f t="array" ref="A19">IFERROR(INDEX('Annex 2 EHV charges'!#REF!, MATCH(0, IF(('Annex 2 EHV charges'!#REF!=""),1, COUNTIF(A$4:$A18, 'Annex 2 EHV charges'!#REF!)), 0)),"")</f>
        <v/>
      </c>
      <c r="B19" s="112" t="str">
        <f>IF($A19="","",VLOOKUP($A19,'Annex 2 EHV charges'!$A:$O,2,0))</f>
        <v/>
      </c>
      <c r="C19" s="113" t="str">
        <f>IF($A19="","",VLOOKUP($A19,'Annex 2 EHV charges'!$A:$O,3,0))</f>
        <v/>
      </c>
      <c r="D19" s="114" t="str">
        <f>IF($A19="","",VLOOKUP($A19,'Annex 2 EHV charges'!$A:$O,7,0))</f>
        <v/>
      </c>
      <c r="E19" s="115" t="str">
        <f>IFERROR(IF(VLOOKUP($A19,'Annex 2 EHV charges'!$A:$O,8,FALSE)=0,"",VLOOKUP($A19,'Annex 2 EHV charges'!$A:$O,8,FALSE)),"")</f>
        <v/>
      </c>
      <c r="F19" s="116" t="str">
        <f>IFERROR(IF(VLOOKUP($A19,'Annex 2 EHV charges'!$A:$O,9,FALSE)=0,"",VLOOKUP($A19,'Annex 2 EHV charges'!$A:$O,9,FALSE)),"")</f>
        <v/>
      </c>
      <c r="G19" s="117" t="str">
        <f>IFERROR(IF(VLOOKUP($A19,'Annex 2 EHV charges'!$A:$O,10,FALSE)=0,"",VLOOKUP($A19,'Annex 2 EHV charges'!$A:$O,10,FALSE)),"")</f>
        <v/>
      </c>
      <c r="H19" s="117" t="str">
        <f>IFERROR(IF(VLOOKUP($A19,'Annex 2 EHV charges'!$A:$O,11,FALSE)=0,"",VLOOKUP($A19,'Annex 2 EHV charges'!$A:$O,11,FALSE)),"")</f>
        <v/>
      </c>
    </row>
    <row r="20" spans="1:8" x14ac:dyDescent="0.25">
      <c r="A20" s="111" t="str">
        <f t="array" ref="A20">IFERROR(INDEX('Annex 2 EHV charges'!#REF!, MATCH(0, IF(('Annex 2 EHV charges'!#REF!=""),1, COUNTIF(A$4:$A19, 'Annex 2 EHV charges'!#REF!)), 0)),"")</f>
        <v/>
      </c>
      <c r="B20" s="112" t="str">
        <f>IF($A20="","",VLOOKUP($A20,'Annex 2 EHV charges'!$A:$O,2,0))</f>
        <v/>
      </c>
      <c r="C20" s="113" t="str">
        <f>IF($A20="","",VLOOKUP($A20,'Annex 2 EHV charges'!$A:$O,3,0))</f>
        <v/>
      </c>
      <c r="D20" s="114" t="str">
        <f>IF($A20="","",VLOOKUP($A20,'Annex 2 EHV charges'!$A:$O,7,0))</f>
        <v/>
      </c>
      <c r="E20" s="115" t="str">
        <f>IFERROR(IF(VLOOKUP($A20,'Annex 2 EHV charges'!$A:$O,8,FALSE)=0,"",VLOOKUP($A20,'Annex 2 EHV charges'!$A:$O,8,FALSE)),"")</f>
        <v/>
      </c>
      <c r="F20" s="116" t="str">
        <f>IFERROR(IF(VLOOKUP($A20,'Annex 2 EHV charges'!$A:$O,9,FALSE)=0,"",VLOOKUP($A20,'Annex 2 EHV charges'!$A:$O,9,FALSE)),"")</f>
        <v/>
      </c>
      <c r="G20" s="117" t="str">
        <f>IFERROR(IF(VLOOKUP($A20,'Annex 2 EHV charges'!$A:$O,10,FALSE)=0,"",VLOOKUP($A20,'Annex 2 EHV charges'!$A:$O,10,FALSE)),"")</f>
        <v/>
      </c>
      <c r="H20" s="117" t="str">
        <f>IFERROR(IF(VLOOKUP($A20,'Annex 2 EHV charges'!$A:$O,11,FALSE)=0,"",VLOOKUP($A20,'Annex 2 EHV charges'!$A:$O,11,FALSE)),"")</f>
        <v/>
      </c>
    </row>
    <row r="21" spans="1:8" x14ac:dyDescent="0.25">
      <c r="A21" s="111" t="str">
        <f t="array" ref="A21">IFERROR(INDEX('Annex 2 EHV charges'!#REF!, MATCH(0, IF(('Annex 2 EHV charges'!#REF!=""),1, COUNTIF(A$4:$A20, 'Annex 2 EHV charges'!#REF!)), 0)),"")</f>
        <v/>
      </c>
      <c r="B21" s="112" t="str">
        <f>IF($A21="","",VLOOKUP($A21,'Annex 2 EHV charges'!$A:$O,2,0))</f>
        <v/>
      </c>
      <c r="C21" s="113" t="str">
        <f>IF($A21="","",VLOOKUP($A21,'Annex 2 EHV charges'!$A:$O,3,0))</f>
        <v/>
      </c>
      <c r="D21" s="114" t="str">
        <f>IF($A21="","",VLOOKUP($A21,'Annex 2 EHV charges'!$A:$O,7,0))</f>
        <v/>
      </c>
      <c r="E21" s="115" t="str">
        <f>IFERROR(IF(VLOOKUP($A21,'Annex 2 EHV charges'!$A:$O,8,FALSE)=0,"",VLOOKUP($A21,'Annex 2 EHV charges'!$A:$O,8,FALSE)),"")</f>
        <v/>
      </c>
      <c r="F21" s="116" t="str">
        <f>IFERROR(IF(VLOOKUP($A21,'Annex 2 EHV charges'!$A:$O,9,FALSE)=0,"",VLOOKUP($A21,'Annex 2 EHV charges'!$A:$O,9,FALSE)),"")</f>
        <v/>
      </c>
      <c r="G21" s="117" t="str">
        <f>IFERROR(IF(VLOOKUP($A21,'Annex 2 EHV charges'!$A:$O,10,FALSE)=0,"",VLOOKUP($A21,'Annex 2 EHV charges'!$A:$O,10,FALSE)),"")</f>
        <v/>
      </c>
      <c r="H21" s="117" t="str">
        <f>IFERROR(IF(VLOOKUP($A21,'Annex 2 EHV charges'!$A:$O,11,FALSE)=0,"",VLOOKUP($A21,'Annex 2 EHV charges'!$A:$O,11,FALSE)),"")</f>
        <v/>
      </c>
    </row>
    <row r="22" spans="1:8" x14ac:dyDescent="0.25">
      <c r="A22" s="111" t="str">
        <f t="array" ref="A22">IFERROR(INDEX('Annex 2 EHV charges'!#REF!, MATCH(0, IF(('Annex 2 EHV charges'!#REF!=""),1, COUNTIF(A$4:$A21, 'Annex 2 EHV charges'!#REF!)), 0)),"")</f>
        <v/>
      </c>
      <c r="B22" s="112" t="str">
        <f>IF($A22="","",VLOOKUP($A22,'Annex 2 EHV charges'!$A:$O,2,0))</f>
        <v/>
      </c>
      <c r="C22" s="113" t="str">
        <f>IF($A22="","",VLOOKUP($A22,'Annex 2 EHV charges'!$A:$O,3,0))</f>
        <v/>
      </c>
      <c r="D22" s="114" t="str">
        <f>IF($A22="","",VLOOKUP($A22,'Annex 2 EHV charges'!$A:$O,7,0))</f>
        <v/>
      </c>
      <c r="E22" s="115" t="str">
        <f>IFERROR(IF(VLOOKUP($A22,'Annex 2 EHV charges'!$A:$O,8,FALSE)=0,"",VLOOKUP($A22,'Annex 2 EHV charges'!$A:$O,8,FALSE)),"")</f>
        <v/>
      </c>
      <c r="F22" s="116" t="str">
        <f>IFERROR(IF(VLOOKUP($A22,'Annex 2 EHV charges'!$A:$O,9,FALSE)=0,"",VLOOKUP($A22,'Annex 2 EHV charges'!$A:$O,9,FALSE)),"")</f>
        <v/>
      </c>
      <c r="G22" s="117" t="str">
        <f>IFERROR(IF(VLOOKUP($A22,'Annex 2 EHV charges'!$A:$O,10,FALSE)=0,"",VLOOKUP($A22,'Annex 2 EHV charges'!$A:$O,10,FALSE)),"")</f>
        <v/>
      </c>
      <c r="H22" s="117" t="str">
        <f>IFERROR(IF(VLOOKUP($A22,'Annex 2 EHV charges'!$A:$O,11,FALSE)=0,"",VLOOKUP($A22,'Annex 2 EHV charges'!$A:$O,11,FALSE)),"")</f>
        <v/>
      </c>
    </row>
    <row r="23" spans="1:8" x14ac:dyDescent="0.25">
      <c r="A23" s="111" t="str">
        <f t="array" ref="A23">IFERROR(INDEX('Annex 2 EHV charges'!#REF!, MATCH(0, IF(('Annex 2 EHV charges'!#REF!=""),1, COUNTIF(A$4:$A22, 'Annex 2 EHV charges'!#REF!)), 0)),"")</f>
        <v/>
      </c>
      <c r="B23" s="112" t="str">
        <f>IF($A23="","",VLOOKUP($A23,'Annex 2 EHV charges'!$A:$O,2,0))</f>
        <v/>
      </c>
      <c r="C23" s="113" t="str">
        <f>IF($A23="","",VLOOKUP($A23,'Annex 2 EHV charges'!$A:$O,3,0))</f>
        <v/>
      </c>
      <c r="D23" s="114" t="str">
        <f>IF($A23="","",VLOOKUP($A23,'Annex 2 EHV charges'!$A:$O,7,0))</f>
        <v/>
      </c>
      <c r="E23" s="115" t="str">
        <f>IFERROR(IF(VLOOKUP($A23,'Annex 2 EHV charges'!$A:$O,8,FALSE)=0,"",VLOOKUP($A23,'Annex 2 EHV charges'!$A:$O,8,FALSE)),"")</f>
        <v/>
      </c>
      <c r="F23" s="116" t="str">
        <f>IFERROR(IF(VLOOKUP($A23,'Annex 2 EHV charges'!$A:$O,9,FALSE)=0,"",VLOOKUP($A23,'Annex 2 EHV charges'!$A:$O,9,FALSE)),"")</f>
        <v/>
      </c>
      <c r="G23" s="117" t="str">
        <f>IFERROR(IF(VLOOKUP($A23,'Annex 2 EHV charges'!$A:$O,10,FALSE)=0,"",VLOOKUP($A23,'Annex 2 EHV charges'!$A:$O,10,FALSE)),"")</f>
        <v/>
      </c>
      <c r="H23" s="117" t="str">
        <f>IFERROR(IF(VLOOKUP($A23,'Annex 2 EHV charges'!$A:$O,11,FALSE)=0,"",VLOOKUP($A23,'Annex 2 EHV charges'!$A:$O,11,FALSE)),"")</f>
        <v/>
      </c>
    </row>
    <row r="24" spans="1:8" x14ac:dyDescent="0.25">
      <c r="A24" s="111" t="str">
        <f t="array" ref="A24">IFERROR(INDEX('Annex 2 EHV charges'!#REF!, MATCH(0, IF(('Annex 2 EHV charges'!#REF!=""),1, COUNTIF(A$4:$A23, 'Annex 2 EHV charges'!#REF!)), 0)),"")</f>
        <v/>
      </c>
      <c r="B24" s="112" t="str">
        <f>IF($A24="","",VLOOKUP($A24,'Annex 2 EHV charges'!$A:$O,2,0))</f>
        <v/>
      </c>
      <c r="C24" s="113" t="str">
        <f>IF($A24="","",VLOOKUP($A24,'Annex 2 EHV charges'!$A:$O,3,0))</f>
        <v/>
      </c>
      <c r="D24" s="114" t="str">
        <f>IF($A24="","",VLOOKUP($A24,'Annex 2 EHV charges'!$A:$O,7,0))</f>
        <v/>
      </c>
      <c r="E24" s="115" t="str">
        <f>IFERROR(IF(VLOOKUP($A24,'Annex 2 EHV charges'!$A:$O,8,FALSE)=0,"",VLOOKUP($A24,'Annex 2 EHV charges'!$A:$O,8,FALSE)),"")</f>
        <v/>
      </c>
      <c r="F24" s="116" t="str">
        <f>IFERROR(IF(VLOOKUP($A24,'Annex 2 EHV charges'!$A:$O,9,FALSE)=0,"",VLOOKUP($A24,'Annex 2 EHV charges'!$A:$O,9,FALSE)),"")</f>
        <v/>
      </c>
      <c r="G24" s="117" t="str">
        <f>IFERROR(IF(VLOOKUP($A24,'Annex 2 EHV charges'!$A:$O,10,FALSE)=0,"",VLOOKUP($A24,'Annex 2 EHV charges'!$A:$O,10,FALSE)),"")</f>
        <v/>
      </c>
      <c r="H24" s="117" t="str">
        <f>IFERROR(IF(VLOOKUP($A24,'Annex 2 EHV charges'!$A:$O,11,FALSE)=0,"",VLOOKUP($A24,'Annex 2 EHV charges'!$A:$O,11,FALSE)),"")</f>
        <v/>
      </c>
    </row>
    <row r="25" spans="1:8" x14ac:dyDescent="0.25">
      <c r="A25" s="111" t="str">
        <f t="array" ref="A25">IFERROR(INDEX('Annex 2 EHV charges'!#REF!, MATCH(0, IF(('Annex 2 EHV charges'!#REF!=""),1, COUNTIF(A$4:$A24, 'Annex 2 EHV charges'!#REF!)), 0)),"")</f>
        <v/>
      </c>
      <c r="B25" s="112" t="str">
        <f>IF($A25="","",VLOOKUP($A25,'Annex 2 EHV charges'!$A:$O,2,0))</f>
        <v/>
      </c>
      <c r="C25" s="113" t="str">
        <f>IF($A25="","",VLOOKUP($A25,'Annex 2 EHV charges'!$A:$O,3,0))</f>
        <v/>
      </c>
      <c r="D25" s="114" t="str">
        <f>IF($A25="","",VLOOKUP($A25,'Annex 2 EHV charges'!$A:$O,7,0))</f>
        <v/>
      </c>
      <c r="E25" s="115" t="str">
        <f>IFERROR(IF(VLOOKUP($A25,'Annex 2 EHV charges'!$A:$O,8,FALSE)=0,"",VLOOKUP($A25,'Annex 2 EHV charges'!$A:$O,8,FALSE)),"")</f>
        <v/>
      </c>
      <c r="F25" s="116" t="str">
        <f>IFERROR(IF(VLOOKUP($A25,'Annex 2 EHV charges'!$A:$O,9,FALSE)=0,"",VLOOKUP($A25,'Annex 2 EHV charges'!$A:$O,9,FALSE)),"")</f>
        <v/>
      </c>
      <c r="G25" s="117" t="str">
        <f>IFERROR(IF(VLOOKUP($A25,'Annex 2 EHV charges'!$A:$O,10,FALSE)=0,"",VLOOKUP($A25,'Annex 2 EHV charges'!$A:$O,10,FALSE)),"")</f>
        <v/>
      </c>
      <c r="H25" s="117" t="str">
        <f>IFERROR(IF(VLOOKUP($A25,'Annex 2 EHV charges'!$A:$O,11,FALSE)=0,"",VLOOKUP($A25,'Annex 2 EHV charges'!$A:$O,11,FALSE)),"")</f>
        <v/>
      </c>
    </row>
    <row r="26" spans="1:8" x14ac:dyDescent="0.25">
      <c r="A26" s="111" t="str">
        <f t="array" ref="A26">IFERROR(INDEX('Annex 2 EHV charges'!#REF!, MATCH(0, IF(('Annex 2 EHV charges'!#REF!=""),1, COUNTIF(A$4:$A25, 'Annex 2 EHV charges'!#REF!)), 0)),"")</f>
        <v/>
      </c>
      <c r="B26" s="112" t="str">
        <f>IF($A26="","",VLOOKUP($A26,'Annex 2 EHV charges'!$A:$O,2,0))</f>
        <v/>
      </c>
      <c r="C26" s="113" t="str">
        <f>IF($A26="","",VLOOKUP($A26,'Annex 2 EHV charges'!$A:$O,3,0))</f>
        <v/>
      </c>
      <c r="D26" s="114" t="str">
        <f>IF($A26="","",VLOOKUP($A26,'Annex 2 EHV charges'!$A:$O,7,0))</f>
        <v/>
      </c>
      <c r="E26" s="115" t="str">
        <f>IFERROR(IF(VLOOKUP($A26,'Annex 2 EHV charges'!$A:$O,8,FALSE)=0,"",VLOOKUP($A26,'Annex 2 EHV charges'!$A:$O,8,FALSE)),"")</f>
        <v/>
      </c>
      <c r="F26" s="116" t="str">
        <f>IFERROR(IF(VLOOKUP($A26,'Annex 2 EHV charges'!$A:$O,9,FALSE)=0,"",VLOOKUP($A26,'Annex 2 EHV charges'!$A:$O,9,FALSE)),"")</f>
        <v/>
      </c>
      <c r="G26" s="117" t="str">
        <f>IFERROR(IF(VLOOKUP($A26,'Annex 2 EHV charges'!$A:$O,10,FALSE)=0,"",VLOOKUP($A26,'Annex 2 EHV charges'!$A:$O,10,FALSE)),"")</f>
        <v/>
      </c>
      <c r="H26" s="117" t="str">
        <f>IFERROR(IF(VLOOKUP($A26,'Annex 2 EHV charges'!$A:$O,11,FALSE)=0,"",VLOOKUP($A26,'Annex 2 EHV charges'!$A:$O,11,FALSE)),"")</f>
        <v/>
      </c>
    </row>
    <row r="27" spans="1:8" x14ac:dyDescent="0.25">
      <c r="A27" s="111" t="str">
        <f t="array" ref="A27">IFERROR(INDEX('Annex 2 EHV charges'!#REF!, MATCH(0, IF(('Annex 2 EHV charges'!#REF!=""),1, COUNTIF(A$4:$A26, 'Annex 2 EHV charges'!#REF!)), 0)),"")</f>
        <v/>
      </c>
      <c r="B27" s="112" t="str">
        <f>IF($A27="","",VLOOKUP($A27,'Annex 2 EHV charges'!$A:$O,2,0))</f>
        <v/>
      </c>
      <c r="C27" s="113" t="str">
        <f>IF($A27="","",VLOOKUP($A27,'Annex 2 EHV charges'!$A:$O,3,0))</f>
        <v/>
      </c>
      <c r="D27" s="114" t="str">
        <f>IF($A27="","",VLOOKUP($A27,'Annex 2 EHV charges'!$A:$O,7,0))</f>
        <v/>
      </c>
      <c r="E27" s="115" t="str">
        <f>IFERROR(IF(VLOOKUP($A27,'Annex 2 EHV charges'!$A:$O,8,FALSE)=0,"",VLOOKUP($A27,'Annex 2 EHV charges'!$A:$O,8,FALSE)),"")</f>
        <v/>
      </c>
      <c r="F27" s="116" t="str">
        <f>IFERROR(IF(VLOOKUP($A27,'Annex 2 EHV charges'!$A:$O,9,FALSE)=0,"",VLOOKUP($A27,'Annex 2 EHV charges'!$A:$O,9,FALSE)),"")</f>
        <v/>
      </c>
      <c r="G27" s="117" t="str">
        <f>IFERROR(IF(VLOOKUP($A27,'Annex 2 EHV charges'!$A:$O,10,FALSE)=0,"",VLOOKUP($A27,'Annex 2 EHV charges'!$A:$O,10,FALSE)),"")</f>
        <v/>
      </c>
      <c r="H27" s="117" t="str">
        <f>IFERROR(IF(VLOOKUP($A27,'Annex 2 EHV charges'!$A:$O,11,FALSE)=0,"",VLOOKUP($A27,'Annex 2 EHV charges'!$A:$O,11,FALSE)),"")</f>
        <v/>
      </c>
    </row>
    <row r="28" spans="1:8" x14ac:dyDescent="0.25">
      <c r="A28" s="111" t="str">
        <f t="array" ref="A28">IFERROR(INDEX('Annex 2 EHV charges'!#REF!, MATCH(0, IF(('Annex 2 EHV charges'!#REF!=""),1, COUNTIF(A$4:$A27, 'Annex 2 EHV charges'!#REF!)), 0)),"")</f>
        <v/>
      </c>
      <c r="B28" s="112" t="str">
        <f>IF($A28="","",VLOOKUP($A28,'Annex 2 EHV charges'!$A:$O,2,0))</f>
        <v/>
      </c>
      <c r="C28" s="113" t="str">
        <f>IF($A28="","",VLOOKUP($A28,'Annex 2 EHV charges'!$A:$O,3,0))</f>
        <v/>
      </c>
      <c r="D28" s="114" t="str">
        <f>IF($A28="","",VLOOKUP($A28,'Annex 2 EHV charges'!$A:$O,7,0))</f>
        <v/>
      </c>
      <c r="E28" s="115" t="str">
        <f>IFERROR(IF(VLOOKUP($A28,'Annex 2 EHV charges'!$A:$O,8,FALSE)=0,"",VLOOKUP($A28,'Annex 2 EHV charges'!$A:$O,8,FALSE)),"")</f>
        <v/>
      </c>
      <c r="F28" s="116" t="str">
        <f>IFERROR(IF(VLOOKUP($A28,'Annex 2 EHV charges'!$A:$O,9,FALSE)=0,"",VLOOKUP($A28,'Annex 2 EHV charges'!$A:$O,9,FALSE)),"")</f>
        <v/>
      </c>
      <c r="G28" s="117" t="str">
        <f>IFERROR(IF(VLOOKUP($A28,'Annex 2 EHV charges'!$A:$O,10,FALSE)=0,"",VLOOKUP($A28,'Annex 2 EHV charges'!$A:$O,10,FALSE)),"")</f>
        <v/>
      </c>
      <c r="H28" s="117" t="str">
        <f>IFERROR(IF(VLOOKUP($A28,'Annex 2 EHV charges'!$A:$O,11,FALSE)=0,"",VLOOKUP($A28,'Annex 2 EHV charges'!$A:$O,11,FALSE)),"")</f>
        <v/>
      </c>
    </row>
    <row r="29" spans="1:8" x14ac:dyDescent="0.25">
      <c r="A29" s="111" t="str">
        <f t="array" ref="A29">IFERROR(INDEX('Annex 2 EHV charges'!#REF!, MATCH(0, IF(('Annex 2 EHV charges'!#REF!=""),1, COUNTIF(A$4:$A28, 'Annex 2 EHV charges'!#REF!)), 0)),"")</f>
        <v/>
      </c>
      <c r="B29" s="112" t="str">
        <f>IF($A29="","",VLOOKUP($A29,'Annex 2 EHV charges'!$A:$O,2,0))</f>
        <v/>
      </c>
      <c r="C29" s="113" t="str">
        <f>IF($A29="","",VLOOKUP($A29,'Annex 2 EHV charges'!$A:$O,3,0))</f>
        <v/>
      </c>
      <c r="D29" s="114" t="str">
        <f>IF($A29="","",VLOOKUP($A29,'Annex 2 EHV charges'!$A:$O,7,0))</f>
        <v/>
      </c>
      <c r="E29" s="115" t="str">
        <f>IFERROR(IF(VLOOKUP($A29,'Annex 2 EHV charges'!$A:$O,8,FALSE)=0,"",VLOOKUP($A29,'Annex 2 EHV charges'!$A:$O,8,FALSE)),"")</f>
        <v/>
      </c>
      <c r="F29" s="116" t="str">
        <f>IFERROR(IF(VLOOKUP($A29,'Annex 2 EHV charges'!$A:$O,9,FALSE)=0,"",VLOOKUP($A29,'Annex 2 EHV charges'!$A:$O,9,FALSE)),"")</f>
        <v/>
      </c>
      <c r="G29" s="117" t="str">
        <f>IFERROR(IF(VLOOKUP($A29,'Annex 2 EHV charges'!$A:$O,10,FALSE)=0,"",VLOOKUP($A29,'Annex 2 EHV charges'!$A:$O,10,FALSE)),"")</f>
        <v/>
      </c>
      <c r="H29" s="117" t="str">
        <f>IFERROR(IF(VLOOKUP($A29,'Annex 2 EHV charges'!$A:$O,11,FALSE)=0,"",VLOOKUP($A29,'Annex 2 EHV charges'!$A:$O,11,FALSE)),"")</f>
        <v/>
      </c>
    </row>
    <row r="30" spans="1:8" x14ac:dyDescent="0.25">
      <c r="A30" s="111" t="str">
        <f t="array" ref="A30">IFERROR(INDEX('Annex 2 EHV charges'!#REF!, MATCH(0, IF(('Annex 2 EHV charges'!#REF!=""),1, COUNTIF(A$4:$A29, 'Annex 2 EHV charges'!#REF!)), 0)),"")</f>
        <v/>
      </c>
      <c r="B30" s="112" t="str">
        <f>IF($A30="","",VLOOKUP($A30,'Annex 2 EHV charges'!$A:$O,2,0))</f>
        <v/>
      </c>
      <c r="C30" s="113" t="str">
        <f>IF($A30="","",VLOOKUP($A30,'Annex 2 EHV charges'!$A:$O,3,0))</f>
        <v/>
      </c>
      <c r="D30" s="114" t="str">
        <f>IF($A30="","",VLOOKUP($A30,'Annex 2 EHV charges'!$A:$O,7,0))</f>
        <v/>
      </c>
      <c r="E30" s="115" t="str">
        <f>IFERROR(IF(VLOOKUP($A30,'Annex 2 EHV charges'!$A:$O,8,FALSE)=0,"",VLOOKUP($A30,'Annex 2 EHV charges'!$A:$O,8,FALSE)),"")</f>
        <v/>
      </c>
      <c r="F30" s="116" t="str">
        <f>IFERROR(IF(VLOOKUP($A30,'Annex 2 EHV charges'!$A:$O,9,FALSE)=0,"",VLOOKUP($A30,'Annex 2 EHV charges'!$A:$O,9,FALSE)),"")</f>
        <v/>
      </c>
      <c r="G30" s="117" t="str">
        <f>IFERROR(IF(VLOOKUP($A30,'Annex 2 EHV charges'!$A:$O,10,FALSE)=0,"",VLOOKUP($A30,'Annex 2 EHV charges'!$A:$O,10,FALSE)),"")</f>
        <v/>
      </c>
      <c r="H30" s="117" t="str">
        <f>IFERROR(IF(VLOOKUP($A30,'Annex 2 EHV charges'!$A:$O,11,FALSE)=0,"",VLOOKUP($A30,'Annex 2 EHV charges'!$A:$O,11,FALSE)),"")</f>
        <v/>
      </c>
    </row>
    <row r="31" spans="1:8" x14ac:dyDescent="0.25">
      <c r="A31" s="111" t="str">
        <f t="array" ref="A31">IFERROR(INDEX('Annex 2 EHV charges'!#REF!, MATCH(0, IF(('Annex 2 EHV charges'!#REF!=""),1, COUNTIF(A$4:$A30, 'Annex 2 EHV charges'!#REF!)), 0)),"")</f>
        <v/>
      </c>
      <c r="B31" s="112" t="str">
        <f>IF($A31="","",VLOOKUP($A31,'Annex 2 EHV charges'!$A:$O,2,0))</f>
        <v/>
      </c>
      <c r="C31" s="113" t="str">
        <f>IF($A31="","",VLOOKUP($A31,'Annex 2 EHV charges'!$A:$O,3,0))</f>
        <v/>
      </c>
      <c r="D31" s="114" t="str">
        <f>IF($A31="","",VLOOKUP($A31,'Annex 2 EHV charges'!$A:$O,7,0))</f>
        <v/>
      </c>
      <c r="E31" s="115" t="str">
        <f>IFERROR(IF(VLOOKUP($A31,'Annex 2 EHV charges'!$A:$O,8,FALSE)=0,"",VLOOKUP($A31,'Annex 2 EHV charges'!$A:$O,8,FALSE)),"")</f>
        <v/>
      </c>
      <c r="F31" s="116" t="str">
        <f>IFERROR(IF(VLOOKUP($A31,'Annex 2 EHV charges'!$A:$O,9,FALSE)=0,"",VLOOKUP($A31,'Annex 2 EHV charges'!$A:$O,9,FALSE)),"")</f>
        <v/>
      </c>
      <c r="G31" s="117" t="str">
        <f>IFERROR(IF(VLOOKUP($A31,'Annex 2 EHV charges'!$A:$O,10,FALSE)=0,"",VLOOKUP($A31,'Annex 2 EHV charges'!$A:$O,10,FALSE)),"")</f>
        <v/>
      </c>
      <c r="H31" s="117" t="str">
        <f>IFERROR(IF(VLOOKUP($A31,'Annex 2 EHV charges'!$A:$O,11,FALSE)=0,"",VLOOKUP($A31,'Annex 2 EHV charges'!$A:$O,11,FALSE)),"")</f>
        <v/>
      </c>
    </row>
    <row r="32" spans="1:8" x14ac:dyDescent="0.25">
      <c r="A32" s="111" t="str">
        <f t="array" ref="A32">IFERROR(INDEX('Annex 2 EHV charges'!#REF!, MATCH(0, IF(('Annex 2 EHV charges'!#REF!=""),1, COUNTIF(A$4:$A31, 'Annex 2 EHV charges'!#REF!)), 0)),"")</f>
        <v/>
      </c>
      <c r="B32" s="112" t="str">
        <f>IF($A32="","",VLOOKUP($A32,'Annex 2 EHV charges'!$A:$O,2,0))</f>
        <v/>
      </c>
      <c r="C32" s="113" t="str">
        <f>IF($A32="","",VLOOKUP($A32,'Annex 2 EHV charges'!$A:$O,3,0))</f>
        <v/>
      </c>
      <c r="D32" s="114" t="str">
        <f>IF($A32="","",VLOOKUP($A32,'Annex 2 EHV charges'!$A:$O,7,0))</f>
        <v/>
      </c>
      <c r="E32" s="115" t="str">
        <f>IFERROR(IF(VLOOKUP($A32,'Annex 2 EHV charges'!$A:$O,8,FALSE)=0,"",VLOOKUP($A32,'Annex 2 EHV charges'!$A:$O,8,FALSE)),"")</f>
        <v/>
      </c>
      <c r="F32" s="116" t="str">
        <f>IFERROR(IF(VLOOKUP($A32,'Annex 2 EHV charges'!$A:$O,9,FALSE)=0,"",VLOOKUP($A32,'Annex 2 EHV charges'!$A:$O,9,FALSE)),"")</f>
        <v/>
      </c>
      <c r="G32" s="117" t="str">
        <f>IFERROR(IF(VLOOKUP($A32,'Annex 2 EHV charges'!$A:$O,10,FALSE)=0,"",VLOOKUP($A32,'Annex 2 EHV charges'!$A:$O,10,FALSE)),"")</f>
        <v/>
      </c>
      <c r="H32" s="117" t="str">
        <f>IFERROR(IF(VLOOKUP($A32,'Annex 2 EHV charges'!$A:$O,11,FALSE)=0,"",VLOOKUP($A32,'Annex 2 EHV charges'!$A:$O,11,FALSE)),"")</f>
        <v/>
      </c>
    </row>
    <row r="33" spans="1:8" x14ac:dyDescent="0.25">
      <c r="A33" s="111" t="str">
        <f t="array" ref="A33">IFERROR(INDEX('Annex 2 EHV charges'!#REF!, MATCH(0, IF(('Annex 2 EHV charges'!#REF!=""),1, COUNTIF(A$4:$A32, 'Annex 2 EHV charges'!#REF!)), 0)),"")</f>
        <v/>
      </c>
      <c r="B33" s="112" t="str">
        <f>IF($A33="","",VLOOKUP($A33,'Annex 2 EHV charges'!$A:$O,2,0))</f>
        <v/>
      </c>
      <c r="C33" s="113" t="str">
        <f>IF($A33="","",VLOOKUP($A33,'Annex 2 EHV charges'!$A:$O,3,0))</f>
        <v/>
      </c>
      <c r="D33" s="114" t="str">
        <f>IF($A33="","",VLOOKUP($A33,'Annex 2 EHV charges'!$A:$O,7,0))</f>
        <v/>
      </c>
      <c r="E33" s="115" t="str">
        <f>IFERROR(IF(VLOOKUP($A33,'Annex 2 EHV charges'!$A:$O,8,FALSE)=0,"",VLOOKUP($A33,'Annex 2 EHV charges'!$A:$O,8,FALSE)),"")</f>
        <v/>
      </c>
      <c r="F33" s="116" t="str">
        <f>IFERROR(IF(VLOOKUP($A33,'Annex 2 EHV charges'!$A:$O,9,FALSE)=0,"",VLOOKUP($A33,'Annex 2 EHV charges'!$A:$O,9,FALSE)),"")</f>
        <v/>
      </c>
      <c r="G33" s="117" t="str">
        <f>IFERROR(IF(VLOOKUP($A33,'Annex 2 EHV charges'!$A:$O,10,FALSE)=0,"",VLOOKUP($A33,'Annex 2 EHV charges'!$A:$O,10,FALSE)),"")</f>
        <v/>
      </c>
      <c r="H33" s="117" t="str">
        <f>IFERROR(IF(VLOOKUP($A33,'Annex 2 EHV charges'!$A:$O,11,FALSE)=0,"",VLOOKUP($A33,'Annex 2 EHV charges'!$A:$O,11,FALSE)),"")</f>
        <v/>
      </c>
    </row>
    <row r="34" spans="1:8" x14ac:dyDescent="0.25">
      <c r="A34" s="111" t="str">
        <f t="array" ref="A34">IFERROR(INDEX('Annex 2 EHV charges'!#REF!, MATCH(0, IF(('Annex 2 EHV charges'!#REF!=""),1, COUNTIF(A$4:$A33, 'Annex 2 EHV charges'!#REF!)), 0)),"")</f>
        <v/>
      </c>
      <c r="B34" s="112" t="str">
        <f>IF($A34="","",VLOOKUP($A34,'Annex 2 EHV charges'!$A:$O,2,0))</f>
        <v/>
      </c>
      <c r="C34" s="113" t="str">
        <f>IF($A34="","",VLOOKUP($A34,'Annex 2 EHV charges'!$A:$O,3,0))</f>
        <v/>
      </c>
      <c r="D34" s="114" t="str">
        <f>IF($A34="","",VLOOKUP($A34,'Annex 2 EHV charges'!$A:$O,7,0))</f>
        <v/>
      </c>
      <c r="E34" s="115" t="str">
        <f>IFERROR(IF(VLOOKUP($A34,'Annex 2 EHV charges'!$A:$O,8,FALSE)=0,"",VLOOKUP($A34,'Annex 2 EHV charges'!$A:$O,8,FALSE)),"")</f>
        <v/>
      </c>
      <c r="F34" s="116" t="str">
        <f>IFERROR(IF(VLOOKUP($A34,'Annex 2 EHV charges'!$A:$O,9,FALSE)=0,"",VLOOKUP($A34,'Annex 2 EHV charges'!$A:$O,9,FALSE)),"")</f>
        <v/>
      </c>
      <c r="G34" s="117" t="str">
        <f>IFERROR(IF(VLOOKUP($A34,'Annex 2 EHV charges'!$A:$O,10,FALSE)=0,"",VLOOKUP($A34,'Annex 2 EHV charges'!$A:$O,10,FALSE)),"")</f>
        <v/>
      </c>
      <c r="H34" s="117" t="str">
        <f>IFERROR(IF(VLOOKUP($A34,'Annex 2 EHV charges'!$A:$O,11,FALSE)=0,"",VLOOKUP($A34,'Annex 2 EHV charges'!$A:$O,11,FALSE)),"")</f>
        <v/>
      </c>
    </row>
    <row r="35" spans="1:8" x14ac:dyDescent="0.25">
      <c r="A35" s="111" t="str">
        <f t="array" ref="A35">IFERROR(INDEX('Annex 2 EHV charges'!#REF!, MATCH(0, IF(('Annex 2 EHV charges'!#REF!=""),1, COUNTIF(A$4:$A34, 'Annex 2 EHV charges'!#REF!)), 0)),"")</f>
        <v/>
      </c>
      <c r="B35" s="112" t="str">
        <f>IF($A35="","",VLOOKUP($A35,'Annex 2 EHV charges'!$A:$O,2,0))</f>
        <v/>
      </c>
      <c r="C35" s="113" t="str">
        <f>IF($A35="","",VLOOKUP($A35,'Annex 2 EHV charges'!$A:$O,3,0))</f>
        <v/>
      </c>
      <c r="D35" s="114" t="str">
        <f>IF($A35="","",VLOOKUP($A35,'Annex 2 EHV charges'!$A:$O,7,0))</f>
        <v/>
      </c>
      <c r="E35" s="115" t="str">
        <f>IFERROR(IF(VLOOKUP($A35,'Annex 2 EHV charges'!$A:$O,8,FALSE)=0,"",VLOOKUP($A35,'Annex 2 EHV charges'!$A:$O,8,FALSE)),"")</f>
        <v/>
      </c>
      <c r="F35" s="116" t="str">
        <f>IFERROR(IF(VLOOKUP($A35,'Annex 2 EHV charges'!$A:$O,9,FALSE)=0,"",VLOOKUP($A35,'Annex 2 EHV charges'!$A:$O,9,FALSE)),"")</f>
        <v/>
      </c>
      <c r="G35" s="117" t="str">
        <f>IFERROR(IF(VLOOKUP($A35,'Annex 2 EHV charges'!$A:$O,10,FALSE)=0,"",VLOOKUP($A35,'Annex 2 EHV charges'!$A:$O,10,FALSE)),"")</f>
        <v/>
      </c>
      <c r="H35" s="117" t="str">
        <f>IFERROR(IF(VLOOKUP($A35,'Annex 2 EHV charges'!$A:$O,11,FALSE)=0,"",VLOOKUP($A35,'Annex 2 EHV charges'!$A:$O,11,FALSE)),"")</f>
        <v/>
      </c>
    </row>
    <row r="36" spans="1:8" x14ac:dyDescent="0.25">
      <c r="A36" s="111" t="str">
        <f t="array" ref="A36">IFERROR(INDEX('Annex 2 EHV charges'!#REF!, MATCH(0, IF(('Annex 2 EHV charges'!#REF!=""),1, COUNTIF(A$4:$A35, 'Annex 2 EHV charges'!#REF!)), 0)),"")</f>
        <v/>
      </c>
      <c r="B36" s="112" t="str">
        <f>IF($A36="","",VLOOKUP($A36,'Annex 2 EHV charges'!$A:$O,2,0))</f>
        <v/>
      </c>
      <c r="C36" s="113" t="str">
        <f>IF($A36="","",VLOOKUP($A36,'Annex 2 EHV charges'!$A:$O,3,0))</f>
        <v/>
      </c>
      <c r="D36" s="114" t="str">
        <f>IF($A36="","",VLOOKUP($A36,'Annex 2 EHV charges'!$A:$O,7,0))</f>
        <v/>
      </c>
      <c r="E36" s="115" t="str">
        <f>IFERROR(IF(VLOOKUP($A36,'Annex 2 EHV charges'!$A:$O,8,FALSE)=0,"",VLOOKUP($A36,'Annex 2 EHV charges'!$A:$O,8,FALSE)),"")</f>
        <v/>
      </c>
      <c r="F36" s="116" t="str">
        <f>IFERROR(IF(VLOOKUP($A36,'Annex 2 EHV charges'!$A:$O,9,FALSE)=0,"",VLOOKUP($A36,'Annex 2 EHV charges'!$A:$O,9,FALSE)),"")</f>
        <v/>
      </c>
      <c r="G36" s="117" t="str">
        <f>IFERROR(IF(VLOOKUP($A36,'Annex 2 EHV charges'!$A:$O,10,FALSE)=0,"",VLOOKUP($A36,'Annex 2 EHV charges'!$A:$O,10,FALSE)),"")</f>
        <v/>
      </c>
      <c r="H36" s="117" t="str">
        <f>IFERROR(IF(VLOOKUP($A36,'Annex 2 EHV charges'!$A:$O,11,FALSE)=0,"",VLOOKUP($A36,'Annex 2 EHV charges'!$A:$O,11,FALSE)),"")</f>
        <v/>
      </c>
    </row>
    <row r="37" spans="1:8" x14ac:dyDescent="0.25">
      <c r="A37" s="111" t="str">
        <f t="array" ref="A37">IFERROR(INDEX('Annex 2 EHV charges'!#REF!, MATCH(0, IF(('Annex 2 EHV charges'!#REF!=""),1, COUNTIF(A$4:$A36, 'Annex 2 EHV charges'!#REF!)), 0)),"")</f>
        <v/>
      </c>
      <c r="B37" s="112" t="str">
        <f>IF($A37="","",VLOOKUP($A37,'Annex 2 EHV charges'!$A:$O,2,0))</f>
        <v/>
      </c>
      <c r="C37" s="113" t="str">
        <f>IF($A37="","",VLOOKUP($A37,'Annex 2 EHV charges'!$A:$O,3,0))</f>
        <v/>
      </c>
      <c r="D37" s="114" t="str">
        <f>IF($A37="","",VLOOKUP($A37,'Annex 2 EHV charges'!$A:$O,7,0))</f>
        <v/>
      </c>
      <c r="E37" s="115" t="str">
        <f>IFERROR(IF(VLOOKUP($A37,'Annex 2 EHV charges'!$A:$O,8,FALSE)=0,"",VLOOKUP($A37,'Annex 2 EHV charges'!$A:$O,8,FALSE)),"")</f>
        <v/>
      </c>
      <c r="F37" s="116" t="str">
        <f>IFERROR(IF(VLOOKUP($A37,'Annex 2 EHV charges'!$A:$O,9,FALSE)=0,"",VLOOKUP($A37,'Annex 2 EHV charges'!$A:$O,9,FALSE)),"")</f>
        <v/>
      </c>
      <c r="G37" s="117" t="str">
        <f>IFERROR(IF(VLOOKUP($A37,'Annex 2 EHV charges'!$A:$O,10,FALSE)=0,"",VLOOKUP($A37,'Annex 2 EHV charges'!$A:$O,10,FALSE)),"")</f>
        <v/>
      </c>
      <c r="H37" s="117" t="str">
        <f>IFERROR(IF(VLOOKUP($A37,'Annex 2 EHV charges'!$A:$O,11,FALSE)=0,"",VLOOKUP($A37,'Annex 2 EHV charges'!$A:$O,11,FALSE)),"")</f>
        <v/>
      </c>
    </row>
    <row r="38" spans="1:8" x14ac:dyDescent="0.25">
      <c r="A38" s="111" t="str">
        <f t="array" ref="A38">IFERROR(INDEX('Annex 2 EHV charges'!#REF!, MATCH(0, IF(('Annex 2 EHV charges'!#REF!=""),1, COUNTIF(A$4:$A37, 'Annex 2 EHV charges'!#REF!)), 0)),"")</f>
        <v/>
      </c>
      <c r="B38" s="112" t="str">
        <f>IF($A38="","",VLOOKUP($A38,'Annex 2 EHV charges'!$A:$O,2,0))</f>
        <v/>
      </c>
      <c r="C38" s="113" t="str">
        <f>IF($A38="","",VLOOKUP($A38,'Annex 2 EHV charges'!$A:$O,3,0))</f>
        <v/>
      </c>
      <c r="D38" s="114" t="str">
        <f>IF($A38="","",VLOOKUP($A38,'Annex 2 EHV charges'!$A:$O,7,0))</f>
        <v/>
      </c>
      <c r="E38" s="115" t="str">
        <f>IFERROR(IF(VLOOKUP($A38,'Annex 2 EHV charges'!$A:$O,8,FALSE)=0,"",VLOOKUP($A38,'Annex 2 EHV charges'!$A:$O,8,FALSE)),"")</f>
        <v/>
      </c>
      <c r="F38" s="116" t="str">
        <f>IFERROR(IF(VLOOKUP($A38,'Annex 2 EHV charges'!$A:$O,9,FALSE)=0,"",VLOOKUP($A38,'Annex 2 EHV charges'!$A:$O,9,FALSE)),"")</f>
        <v/>
      </c>
      <c r="G38" s="117" t="str">
        <f>IFERROR(IF(VLOOKUP($A38,'Annex 2 EHV charges'!$A:$O,10,FALSE)=0,"",VLOOKUP($A38,'Annex 2 EHV charges'!$A:$O,10,FALSE)),"")</f>
        <v/>
      </c>
      <c r="H38" s="117" t="str">
        <f>IFERROR(IF(VLOOKUP($A38,'Annex 2 EHV charges'!$A:$O,11,FALSE)=0,"",VLOOKUP($A38,'Annex 2 EHV charges'!$A:$O,11,FALSE)),"")</f>
        <v/>
      </c>
    </row>
    <row r="39" spans="1:8" x14ac:dyDescent="0.25">
      <c r="A39" s="111" t="str">
        <f t="array" ref="A39">IFERROR(INDEX('Annex 2 EHV charges'!#REF!, MATCH(0, IF(('Annex 2 EHV charges'!#REF!=""),1, COUNTIF(A$4:$A38, 'Annex 2 EHV charges'!#REF!)), 0)),"")</f>
        <v/>
      </c>
      <c r="B39" s="112" t="str">
        <f>IF($A39="","",VLOOKUP($A39,'Annex 2 EHV charges'!$A:$O,2,0))</f>
        <v/>
      </c>
      <c r="C39" s="113" t="str">
        <f>IF($A39="","",VLOOKUP($A39,'Annex 2 EHV charges'!$A:$O,3,0))</f>
        <v/>
      </c>
      <c r="D39" s="114" t="str">
        <f>IF($A39="","",VLOOKUP($A39,'Annex 2 EHV charges'!$A:$O,7,0))</f>
        <v/>
      </c>
      <c r="E39" s="115" t="str">
        <f>IFERROR(IF(VLOOKUP($A39,'Annex 2 EHV charges'!$A:$O,8,FALSE)=0,"",VLOOKUP($A39,'Annex 2 EHV charges'!$A:$O,8,FALSE)),"")</f>
        <v/>
      </c>
      <c r="F39" s="116" t="str">
        <f>IFERROR(IF(VLOOKUP($A39,'Annex 2 EHV charges'!$A:$O,9,FALSE)=0,"",VLOOKUP($A39,'Annex 2 EHV charges'!$A:$O,9,FALSE)),"")</f>
        <v/>
      </c>
      <c r="G39" s="117" t="str">
        <f>IFERROR(IF(VLOOKUP($A39,'Annex 2 EHV charges'!$A:$O,10,FALSE)=0,"",VLOOKUP($A39,'Annex 2 EHV charges'!$A:$O,10,FALSE)),"")</f>
        <v/>
      </c>
      <c r="H39" s="117" t="str">
        <f>IFERROR(IF(VLOOKUP($A39,'Annex 2 EHV charges'!$A:$O,11,FALSE)=0,"",VLOOKUP($A39,'Annex 2 EHV charges'!$A:$O,11,FALSE)),"")</f>
        <v/>
      </c>
    </row>
    <row r="40" spans="1:8" x14ac:dyDescent="0.25">
      <c r="A40" s="111" t="str">
        <f t="array" ref="A40">IFERROR(INDEX('Annex 2 EHV charges'!#REF!, MATCH(0, IF(('Annex 2 EHV charges'!#REF!=""),1, COUNTIF(A$4:$A39, 'Annex 2 EHV charges'!#REF!)), 0)),"")</f>
        <v/>
      </c>
      <c r="B40" s="112" t="str">
        <f>IF($A40="","",VLOOKUP($A40,'Annex 2 EHV charges'!$A:$O,2,0))</f>
        <v/>
      </c>
      <c r="C40" s="113" t="str">
        <f>IF($A40="","",VLOOKUP($A40,'Annex 2 EHV charges'!$A:$O,3,0))</f>
        <v/>
      </c>
      <c r="D40" s="114" t="str">
        <f>IF($A40="","",VLOOKUP($A40,'Annex 2 EHV charges'!$A:$O,7,0))</f>
        <v/>
      </c>
      <c r="E40" s="115" t="str">
        <f>IFERROR(IF(VLOOKUP($A40,'Annex 2 EHV charges'!$A:$O,8,FALSE)=0,"",VLOOKUP($A40,'Annex 2 EHV charges'!$A:$O,8,FALSE)),"")</f>
        <v/>
      </c>
      <c r="F40" s="116" t="str">
        <f>IFERROR(IF(VLOOKUP($A40,'Annex 2 EHV charges'!$A:$O,9,FALSE)=0,"",VLOOKUP($A40,'Annex 2 EHV charges'!$A:$O,9,FALSE)),"")</f>
        <v/>
      </c>
      <c r="G40" s="117" t="str">
        <f>IFERROR(IF(VLOOKUP($A40,'Annex 2 EHV charges'!$A:$O,10,FALSE)=0,"",VLOOKUP($A40,'Annex 2 EHV charges'!$A:$O,10,FALSE)),"")</f>
        <v/>
      </c>
      <c r="H40" s="117" t="str">
        <f>IFERROR(IF(VLOOKUP($A40,'Annex 2 EHV charges'!$A:$O,11,FALSE)=0,"",VLOOKUP($A40,'Annex 2 EHV charges'!$A:$O,11,FALSE)),"")</f>
        <v/>
      </c>
    </row>
    <row r="41" spans="1:8" x14ac:dyDescent="0.25">
      <c r="A41" s="111" t="str">
        <f t="array" ref="A41">IFERROR(INDEX('Annex 2 EHV charges'!#REF!, MATCH(0, IF(('Annex 2 EHV charges'!#REF!=""),1, COUNTIF(A$4:$A40, 'Annex 2 EHV charges'!#REF!)), 0)),"")</f>
        <v/>
      </c>
      <c r="B41" s="112" t="str">
        <f>IF($A41="","",VLOOKUP($A41,'Annex 2 EHV charges'!$A:$O,2,0))</f>
        <v/>
      </c>
      <c r="C41" s="113" t="str">
        <f>IF($A41="","",VLOOKUP($A41,'Annex 2 EHV charges'!$A:$O,3,0))</f>
        <v/>
      </c>
      <c r="D41" s="114" t="str">
        <f>IF($A41="","",VLOOKUP($A41,'Annex 2 EHV charges'!$A:$O,7,0))</f>
        <v/>
      </c>
      <c r="E41" s="115" t="str">
        <f>IFERROR(IF(VLOOKUP($A41,'Annex 2 EHV charges'!$A:$O,8,FALSE)=0,"",VLOOKUP($A41,'Annex 2 EHV charges'!$A:$O,8,FALSE)),"")</f>
        <v/>
      </c>
      <c r="F41" s="116" t="str">
        <f>IFERROR(IF(VLOOKUP($A41,'Annex 2 EHV charges'!$A:$O,9,FALSE)=0,"",VLOOKUP($A41,'Annex 2 EHV charges'!$A:$O,9,FALSE)),"")</f>
        <v/>
      </c>
      <c r="G41" s="117" t="str">
        <f>IFERROR(IF(VLOOKUP($A41,'Annex 2 EHV charges'!$A:$O,10,FALSE)=0,"",VLOOKUP($A41,'Annex 2 EHV charges'!$A:$O,10,FALSE)),"")</f>
        <v/>
      </c>
      <c r="H41" s="117" t="str">
        <f>IFERROR(IF(VLOOKUP($A41,'Annex 2 EHV charges'!$A:$O,11,FALSE)=0,"",VLOOKUP($A41,'Annex 2 EHV charges'!$A:$O,11,FALSE)),"")</f>
        <v/>
      </c>
    </row>
    <row r="42" spans="1:8" x14ac:dyDescent="0.25">
      <c r="A42" s="111" t="str">
        <f t="array" ref="A42">IFERROR(INDEX('Annex 2 EHV charges'!#REF!, MATCH(0, IF(('Annex 2 EHV charges'!#REF!=""),1, COUNTIF(A$4:$A41, 'Annex 2 EHV charges'!#REF!)), 0)),"")</f>
        <v/>
      </c>
      <c r="B42" s="112" t="str">
        <f>IF($A42="","",VLOOKUP($A42,'Annex 2 EHV charges'!$A:$O,2,0))</f>
        <v/>
      </c>
      <c r="C42" s="113" t="str">
        <f>IF($A42="","",VLOOKUP($A42,'Annex 2 EHV charges'!$A:$O,3,0))</f>
        <v/>
      </c>
      <c r="D42" s="114" t="str">
        <f>IF($A42="","",VLOOKUP($A42,'Annex 2 EHV charges'!$A:$O,7,0))</f>
        <v/>
      </c>
      <c r="E42" s="115" t="str">
        <f>IFERROR(IF(VLOOKUP($A42,'Annex 2 EHV charges'!$A:$O,8,FALSE)=0,"",VLOOKUP($A42,'Annex 2 EHV charges'!$A:$O,8,FALSE)),"")</f>
        <v/>
      </c>
      <c r="F42" s="116" t="str">
        <f>IFERROR(IF(VLOOKUP($A42,'Annex 2 EHV charges'!$A:$O,9,FALSE)=0,"",VLOOKUP($A42,'Annex 2 EHV charges'!$A:$O,9,FALSE)),"")</f>
        <v/>
      </c>
      <c r="G42" s="117" t="str">
        <f>IFERROR(IF(VLOOKUP($A42,'Annex 2 EHV charges'!$A:$O,10,FALSE)=0,"",VLOOKUP($A42,'Annex 2 EHV charges'!$A:$O,10,FALSE)),"")</f>
        <v/>
      </c>
      <c r="H42" s="117" t="str">
        <f>IFERROR(IF(VLOOKUP($A42,'Annex 2 EHV charges'!$A:$O,11,FALSE)=0,"",VLOOKUP($A42,'Annex 2 EHV charges'!$A:$O,11,FALSE)),"")</f>
        <v/>
      </c>
    </row>
    <row r="43" spans="1:8" x14ac:dyDescent="0.25">
      <c r="A43" s="111" t="str">
        <f t="array" ref="A43">IFERROR(INDEX('Annex 2 EHV charges'!#REF!, MATCH(0, IF(('Annex 2 EHV charges'!#REF!=""),1, COUNTIF(A$4:$A42, 'Annex 2 EHV charges'!#REF!)), 0)),"")</f>
        <v/>
      </c>
      <c r="B43" s="112" t="str">
        <f>IF($A43="","",VLOOKUP($A43,'Annex 2 EHV charges'!$A:$O,2,0))</f>
        <v/>
      </c>
      <c r="C43" s="113" t="str">
        <f>IF($A43="","",VLOOKUP($A43,'Annex 2 EHV charges'!$A:$O,3,0))</f>
        <v/>
      </c>
      <c r="D43" s="114" t="str">
        <f>IF($A43="","",VLOOKUP($A43,'Annex 2 EHV charges'!$A:$O,7,0))</f>
        <v/>
      </c>
      <c r="E43" s="115" t="str">
        <f>IFERROR(IF(VLOOKUP($A43,'Annex 2 EHV charges'!$A:$O,8,FALSE)=0,"",VLOOKUP($A43,'Annex 2 EHV charges'!$A:$O,8,FALSE)),"")</f>
        <v/>
      </c>
      <c r="F43" s="116" t="str">
        <f>IFERROR(IF(VLOOKUP($A43,'Annex 2 EHV charges'!$A:$O,9,FALSE)=0,"",VLOOKUP($A43,'Annex 2 EHV charges'!$A:$O,9,FALSE)),"")</f>
        <v/>
      </c>
      <c r="G43" s="117" t="str">
        <f>IFERROR(IF(VLOOKUP($A43,'Annex 2 EHV charges'!$A:$O,10,FALSE)=0,"",VLOOKUP($A43,'Annex 2 EHV charges'!$A:$O,10,FALSE)),"")</f>
        <v/>
      </c>
      <c r="H43" s="117" t="str">
        <f>IFERROR(IF(VLOOKUP($A43,'Annex 2 EHV charges'!$A:$O,11,FALSE)=0,"",VLOOKUP($A43,'Annex 2 EHV charges'!$A:$O,11,FALSE)),"")</f>
        <v/>
      </c>
    </row>
    <row r="44" spans="1:8" x14ac:dyDescent="0.25">
      <c r="A44" s="111" t="str">
        <f t="array" ref="A44">IFERROR(INDEX('Annex 2 EHV charges'!#REF!, MATCH(0, IF(('Annex 2 EHV charges'!#REF!=""),1, COUNTIF(A$4:$A43, 'Annex 2 EHV charges'!#REF!)), 0)),"")</f>
        <v/>
      </c>
      <c r="B44" s="112" t="str">
        <f>IF($A44="","",VLOOKUP($A44,'Annex 2 EHV charges'!$A:$O,2,0))</f>
        <v/>
      </c>
      <c r="C44" s="113" t="str">
        <f>IF($A44="","",VLOOKUP($A44,'Annex 2 EHV charges'!$A:$O,3,0))</f>
        <v/>
      </c>
      <c r="D44" s="114" t="str">
        <f>IF($A44="","",VLOOKUP($A44,'Annex 2 EHV charges'!$A:$O,7,0))</f>
        <v/>
      </c>
      <c r="E44" s="115" t="str">
        <f>IFERROR(IF(VLOOKUP($A44,'Annex 2 EHV charges'!$A:$O,8,FALSE)=0,"",VLOOKUP($A44,'Annex 2 EHV charges'!$A:$O,8,FALSE)),"")</f>
        <v/>
      </c>
      <c r="F44" s="116" t="str">
        <f>IFERROR(IF(VLOOKUP($A44,'Annex 2 EHV charges'!$A:$O,9,FALSE)=0,"",VLOOKUP($A44,'Annex 2 EHV charges'!$A:$O,9,FALSE)),"")</f>
        <v/>
      </c>
      <c r="G44" s="117" t="str">
        <f>IFERROR(IF(VLOOKUP($A44,'Annex 2 EHV charges'!$A:$O,10,FALSE)=0,"",VLOOKUP($A44,'Annex 2 EHV charges'!$A:$O,10,FALSE)),"")</f>
        <v/>
      </c>
      <c r="H44" s="117" t="str">
        <f>IFERROR(IF(VLOOKUP($A44,'Annex 2 EHV charges'!$A:$O,11,FALSE)=0,"",VLOOKUP($A44,'Annex 2 EHV charges'!$A:$O,11,FALSE)),"")</f>
        <v/>
      </c>
    </row>
    <row r="45" spans="1:8" x14ac:dyDescent="0.25">
      <c r="A45" s="111" t="str">
        <f t="array" ref="A45">IFERROR(INDEX('Annex 2 EHV charges'!#REF!, MATCH(0, IF(('Annex 2 EHV charges'!#REF!=""),1, COUNTIF(A$4:$A44, 'Annex 2 EHV charges'!#REF!)), 0)),"")</f>
        <v/>
      </c>
      <c r="B45" s="112" t="str">
        <f>IF($A45="","",VLOOKUP($A45,'Annex 2 EHV charges'!$A:$O,2,0))</f>
        <v/>
      </c>
      <c r="C45" s="113" t="str">
        <f>IF($A45="","",VLOOKUP($A45,'Annex 2 EHV charges'!$A:$O,3,0))</f>
        <v/>
      </c>
      <c r="D45" s="114" t="str">
        <f>IF($A45="","",VLOOKUP($A45,'Annex 2 EHV charges'!$A:$O,7,0))</f>
        <v/>
      </c>
      <c r="E45" s="115" t="str">
        <f>IFERROR(IF(VLOOKUP($A45,'Annex 2 EHV charges'!$A:$O,8,FALSE)=0,"",VLOOKUP($A45,'Annex 2 EHV charges'!$A:$O,8,FALSE)),"")</f>
        <v/>
      </c>
      <c r="F45" s="116" t="str">
        <f>IFERROR(IF(VLOOKUP($A45,'Annex 2 EHV charges'!$A:$O,9,FALSE)=0,"",VLOOKUP($A45,'Annex 2 EHV charges'!$A:$O,9,FALSE)),"")</f>
        <v/>
      </c>
      <c r="G45" s="117" t="str">
        <f>IFERROR(IF(VLOOKUP($A45,'Annex 2 EHV charges'!$A:$O,10,FALSE)=0,"",VLOOKUP($A45,'Annex 2 EHV charges'!$A:$O,10,FALSE)),"")</f>
        <v/>
      </c>
      <c r="H45" s="117" t="str">
        <f>IFERROR(IF(VLOOKUP($A45,'Annex 2 EHV charges'!$A:$O,11,FALSE)=0,"",VLOOKUP($A45,'Annex 2 EHV charges'!$A:$O,11,FALSE)),"")</f>
        <v/>
      </c>
    </row>
    <row r="46" spans="1:8" x14ac:dyDescent="0.25">
      <c r="A46" s="111" t="str">
        <f t="array" ref="A46">IFERROR(INDEX('Annex 2 EHV charges'!#REF!, MATCH(0, IF(('Annex 2 EHV charges'!#REF!=""),1, COUNTIF(A$4:$A45, 'Annex 2 EHV charges'!#REF!)), 0)),"")</f>
        <v/>
      </c>
      <c r="B46" s="112" t="str">
        <f>IF($A46="","",VLOOKUP($A46,'Annex 2 EHV charges'!$A:$O,2,0))</f>
        <v/>
      </c>
      <c r="C46" s="113" t="str">
        <f>IF($A46="","",VLOOKUP($A46,'Annex 2 EHV charges'!$A:$O,3,0))</f>
        <v/>
      </c>
      <c r="D46" s="114" t="str">
        <f>IF($A46="","",VLOOKUP($A46,'Annex 2 EHV charges'!$A:$O,7,0))</f>
        <v/>
      </c>
      <c r="E46" s="115" t="str">
        <f>IFERROR(IF(VLOOKUP($A46,'Annex 2 EHV charges'!$A:$O,8,FALSE)=0,"",VLOOKUP($A46,'Annex 2 EHV charges'!$A:$O,8,FALSE)),"")</f>
        <v/>
      </c>
      <c r="F46" s="116" t="str">
        <f>IFERROR(IF(VLOOKUP($A46,'Annex 2 EHV charges'!$A:$O,9,FALSE)=0,"",VLOOKUP($A46,'Annex 2 EHV charges'!$A:$O,9,FALSE)),"")</f>
        <v/>
      </c>
      <c r="G46" s="117" t="str">
        <f>IFERROR(IF(VLOOKUP($A46,'Annex 2 EHV charges'!$A:$O,10,FALSE)=0,"",VLOOKUP($A46,'Annex 2 EHV charges'!$A:$O,10,FALSE)),"")</f>
        <v/>
      </c>
      <c r="H46" s="117" t="str">
        <f>IFERROR(IF(VLOOKUP($A46,'Annex 2 EHV charges'!$A:$O,11,FALSE)=0,"",VLOOKUP($A46,'Annex 2 EHV charges'!$A:$O,11,FALSE)),"")</f>
        <v/>
      </c>
    </row>
    <row r="47" spans="1:8" x14ac:dyDescent="0.25">
      <c r="A47" s="111" t="str">
        <f t="array" ref="A47">IFERROR(INDEX('Annex 2 EHV charges'!#REF!, MATCH(0, IF(('Annex 2 EHV charges'!#REF!=""),1, COUNTIF(A$4:$A46, 'Annex 2 EHV charges'!#REF!)), 0)),"")</f>
        <v/>
      </c>
      <c r="B47" s="112" t="str">
        <f>IF($A47="","",VLOOKUP($A47,'Annex 2 EHV charges'!$A:$O,2,0))</f>
        <v/>
      </c>
      <c r="C47" s="113" t="str">
        <f>IF($A47="","",VLOOKUP($A47,'Annex 2 EHV charges'!$A:$O,3,0))</f>
        <v/>
      </c>
      <c r="D47" s="114" t="str">
        <f>IF($A47="","",VLOOKUP($A47,'Annex 2 EHV charges'!$A:$O,7,0))</f>
        <v/>
      </c>
      <c r="E47" s="115" t="str">
        <f>IFERROR(IF(VLOOKUP($A47,'Annex 2 EHV charges'!$A:$O,8,FALSE)=0,"",VLOOKUP($A47,'Annex 2 EHV charges'!$A:$O,8,FALSE)),"")</f>
        <v/>
      </c>
      <c r="F47" s="116" t="str">
        <f>IFERROR(IF(VLOOKUP($A47,'Annex 2 EHV charges'!$A:$O,9,FALSE)=0,"",VLOOKUP($A47,'Annex 2 EHV charges'!$A:$O,9,FALSE)),"")</f>
        <v/>
      </c>
      <c r="G47" s="117" t="str">
        <f>IFERROR(IF(VLOOKUP($A47,'Annex 2 EHV charges'!$A:$O,10,FALSE)=0,"",VLOOKUP($A47,'Annex 2 EHV charges'!$A:$O,10,FALSE)),"")</f>
        <v/>
      </c>
      <c r="H47" s="117" t="str">
        <f>IFERROR(IF(VLOOKUP($A47,'Annex 2 EHV charges'!$A:$O,11,FALSE)=0,"",VLOOKUP($A47,'Annex 2 EHV charges'!$A:$O,11,FALSE)),"")</f>
        <v/>
      </c>
    </row>
    <row r="48" spans="1:8" x14ac:dyDescent="0.25">
      <c r="A48" s="111" t="str">
        <f t="array" ref="A48">IFERROR(INDEX('Annex 2 EHV charges'!#REF!, MATCH(0, IF(('Annex 2 EHV charges'!#REF!=""),1, COUNTIF(A$4:$A47, 'Annex 2 EHV charges'!#REF!)), 0)),"")</f>
        <v/>
      </c>
      <c r="B48" s="112" t="str">
        <f>IF($A48="","",VLOOKUP($A48,'Annex 2 EHV charges'!$A:$O,2,0))</f>
        <v/>
      </c>
      <c r="C48" s="113" t="str">
        <f>IF($A48="","",VLOOKUP($A48,'Annex 2 EHV charges'!$A:$O,3,0))</f>
        <v/>
      </c>
      <c r="D48" s="114" t="str">
        <f>IF($A48="","",VLOOKUP($A48,'Annex 2 EHV charges'!$A:$O,7,0))</f>
        <v/>
      </c>
      <c r="E48" s="115" t="str">
        <f>IFERROR(IF(VLOOKUP($A48,'Annex 2 EHV charges'!$A:$O,8,FALSE)=0,"",VLOOKUP($A48,'Annex 2 EHV charges'!$A:$O,8,FALSE)),"")</f>
        <v/>
      </c>
      <c r="F48" s="116" t="str">
        <f>IFERROR(IF(VLOOKUP($A48,'Annex 2 EHV charges'!$A:$O,9,FALSE)=0,"",VLOOKUP($A48,'Annex 2 EHV charges'!$A:$O,9,FALSE)),"")</f>
        <v/>
      </c>
      <c r="G48" s="117" t="str">
        <f>IFERROR(IF(VLOOKUP($A48,'Annex 2 EHV charges'!$A:$O,10,FALSE)=0,"",VLOOKUP($A48,'Annex 2 EHV charges'!$A:$O,10,FALSE)),"")</f>
        <v/>
      </c>
      <c r="H48" s="117" t="str">
        <f>IFERROR(IF(VLOOKUP($A48,'Annex 2 EHV charges'!$A:$O,11,FALSE)=0,"",VLOOKUP($A48,'Annex 2 EHV charges'!$A:$O,11,FALSE)),"")</f>
        <v/>
      </c>
    </row>
    <row r="49" spans="1:8" x14ac:dyDescent="0.25">
      <c r="A49" s="111" t="str">
        <f t="array" ref="A49">IFERROR(INDEX('Annex 2 EHV charges'!#REF!, MATCH(0, IF(('Annex 2 EHV charges'!#REF!=""),1, COUNTIF(A$4:$A48, 'Annex 2 EHV charges'!#REF!)), 0)),"")</f>
        <v/>
      </c>
      <c r="B49" s="112" t="str">
        <f>IF($A49="","",VLOOKUP($A49,'Annex 2 EHV charges'!$A:$O,2,0))</f>
        <v/>
      </c>
      <c r="C49" s="113" t="str">
        <f>IF($A49="","",VLOOKUP($A49,'Annex 2 EHV charges'!$A:$O,3,0))</f>
        <v/>
      </c>
      <c r="D49" s="114" t="str">
        <f>IF($A49="","",VLOOKUP($A49,'Annex 2 EHV charges'!$A:$O,7,0))</f>
        <v/>
      </c>
      <c r="E49" s="115" t="str">
        <f>IFERROR(IF(VLOOKUP($A49,'Annex 2 EHV charges'!$A:$O,8,FALSE)=0,"",VLOOKUP($A49,'Annex 2 EHV charges'!$A:$O,8,FALSE)),"")</f>
        <v/>
      </c>
      <c r="F49" s="116" t="str">
        <f>IFERROR(IF(VLOOKUP($A49,'Annex 2 EHV charges'!$A:$O,9,FALSE)=0,"",VLOOKUP($A49,'Annex 2 EHV charges'!$A:$O,9,FALSE)),"")</f>
        <v/>
      </c>
      <c r="G49" s="117" t="str">
        <f>IFERROR(IF(VLOOKUP($A49,'Annex 2 EHV charges'!$A:$O,10,FALSE)=0,"",VLOOKUP($A49,'Annex 2 EHV charges'!$A:$O,10,FALSE)),"")</f>
        <v/>
      </c>
      <c r="H49" s="117" t="str">
        <f>IFERROR(IF(VLOOKUP($A49,'Annex 2 EHV charges'!$A:$O,11,FALSE)=0,"",VLOOKUP($A49,'Annex 2 EHV charges'!$A:$O,11,FALSE)),"")</f>
        <v/>
      </c>
    </row>
    <row r="50" spans="1:8" x14ac:dyDescent="0.25">
      <c r="A50" s="111" t="str">
        <f t="array" ref="A50">IFERROR(INDEX('Annex 2 EHV charges'!#REF!, MATCH(0, IF(('Annex 2 EHV charges'!#REF!=""),1, COUNTIF(A$4:$A49, 'Annex 2 EHV charges'!#REF!)), 0)),"")</f>
        <v/>
      </c>
      <c r="B50" s="112" t="str">
        <f>IF($A50="","",VLOOKUP($A50,'Annex 2 EHV charges'!$A:$O,2,0))</f>
        <v/>
      </c>
      <c r="C50" s="113" t="str">
        <f>IF($A50="","",VLOOKUP($A50,'Annex 2 EHV charges'!$A:$O,3,0))</f>
        <v/>
      </c>
      <c r="D50" s="114" t="str">
        <f>IF($A50="","",VLOOKUP($A50,'Annex 2 EHV charges'!$A:$O,7,0))</f>
        <v/>
      </c>
      <c r="E50" s="115" t="str">
        <f>IFERROR(IF(VLOOKUP($A50,'Annex 2 EHV charges'!$A:$O,8,FALSE)=0,"",VLOOKUP($A50,'Annex 2 EHV charges'!$A:$O,8,FALSE)),"")</f>
        <v/>
      </c>
      <c r="F50" s="116" t="str">
        <f>IFERROR(IF(VLOOKUP($A50,'Annex 2 EHV charges'!$A:$O,9,FALSE)=0,"",VLOOKUP($A50,'Annex 2 EHV charges'!$A:$O,9,FALSE)),"")</f>
        <v/>
      </c>
      <c r="G50" s="117" t="str">
        <f>IFERROR(IF(VLOOKUP($A50,'Annex 2 EHV charges'!$A:$O,10,FALSE)=0,"",VLOOKUP($A50,'Annex 2 EHV charges'!$A:$O,10,FALSE)),"")</f>
        <v/>
      </c>
      <c r="H50" s="117" t="str">
        <f>IFERROR(IF(VLOOKUP($A50,'Annex 2 EHV charges'!$A:$O,11,FALSE)=0,"",VLOOKUP($A50,'Annex 2 EHV charges'!$A:$O,11,FALSE)),"")</f>
        <v/>
      </c>
    </row>
    <row r="51" spans="1:8" x14ac:dyDescent="0.25">
      <c r="A51" s="111" t="str">
        <f t="array" ref="A51">IFERROR(INDEX('Annex 2 EHV charges'!#REF!, MATCH(0, IF(('Annex 2 EHV charges'!#REF!=""),1, COUNTIF(A$4:$A50, 'Annex 2 EHV charges'!#REF!)), 0)),"")</f>
        <v/>
      </c>
      <c r="B51" s="112" t="str">
        <f>IF($A51="","",VLOOKUP($A51,'Annex 2 EHV charges'!$A:$O,2,0))</f>
        <v/>
      </c>
      <c r="C51" s="113" t="str">
        <f>IF($A51="","",VLOOKUP($A51,'Annex 2 EHV charges'!$A:$O,3,0))</f>
        <v/>
      </c>
      <c r="D51" s="114" t="str">
        <f>IF($A51="","",VLOOKUP($A51,'Annex 2 EHV charges'!$A:$O,7,0))</f>
        <v/>
      </c>
      <c r="E51" s="115" t="str">
        <f>IFERROR(IF(VLOOKUP($A51,'Annex 2 EHV charges'!$A:$O,8,FALSE)=0,"",VLOOKUP($A51,'Annex 2 EHV charges'!$A:$O,8,FALSE)),"")</f>
        <v/>
      </c>
      <c r="F51" s="116" t="str">
        <f>IFERROR(IF(VLOOKUP($A51,'Annex 2 EHV charges'!$A:$O,9,FALSE)=0,"",VLOOKUP($A51,'Annex 2 EHV charges'!$A:$O,9,FALSE)),"")</f>
        <v/>
      </c>
      <c r="G51" s="117" t="str">
        <f>IFERROR(IF(VLOOKUP($A51,'Annex 2 EHV charges'!$A:$O,10,FALSE)=0,"",VLOOKUP($A51,'Annex 2 EHV charges'!$A:$O,10,FALSE)),"")</f>
        <v/>
      </c>
      <c r="H51" s="117" t="str">
        <f>IFERROR(IF(VLOOKUP($A51,'Annex 2 EHV charges'!$A:$O,11,FALSE)=0,"",VLOOKUP($A51,'Annex 2 EHV charges'!$A:$O,11,FALSE)),"")</f>
        <v/>
      </c>
    </row>
    <row r="52" spans="1:8" x14ac:dyDescent="0.25">
      <c r="A52" s="111" t="str">
        <f t="array" ref="A52">IFERROR(INDEX('Annex 2 EHV charges'!#REF!, MATCH(0, IF(('Annex 2 EHV charges'!#REF!=""),1, COUNTIF(A$4:$A51, 'Annex 2 EHV charges'!#REF!)), 0)),"")</f>
        <v/>
      </c>
      <c r="B52" s="112" t="str">
        <f>IF($A52="","",VLOOKUP($A52,'Annex 2 EHV charges'!$A:$O,2,0))</f>
        <v/>
      </c>
      <c r="C52" s="113" t="str">
        <f>IF($A52="","",VLOOKUP($A52,'Annex 2 EHV charges'!$A:$O,3,0))</f>
        <v/>
      </c>
      <c r="D52" s="114" t="str">
        <f>IF($A52="","",VLOOKUP($A52,'Annex 2 EHV charges'!$A:$O,7,0))</f>
        <v/>
      </c>
      <c r="E52" s="115" t="str">
        <f>IFERROR(IF(VLOOKUP($A52,'Annex 2 EHV charges'!$A:$O,8,FALSE)=0,"",VLOOKUP($A52,'Annex 2 EHV charges'!$A:$O,8,FALSE)),"")</f>
        <v/>
      </c>
      <c r="F52" s="116" t="str">
        <f>IFERROR(IF(VLOOKUP($A52,'Annex 2 EHV charges'!$A:$O,9,FALSE)=0,"",VLOOKUP($A52,'Annex 2 EHV charges'!$A:$O,9,FALSE)),"")</f>
        <v/>
      </c>
      <c r="G52" s="117" t="str">
        <f>IFERROR(IF(VLOOKUP($A52,'Annex 2 EHV charges'!$A:$O,10,FALSE)=0,"",VLOOKUP($A52,'Annex 2 EHV charges'!$A:$O,10,FALSE)),"")</f>
        <v/>
      </c>
      <c r="H52" s="117" t="str">
        <f>IFERROR(IF(VLOOKUP($A52,'Annex 2 EHV charges'!$A:$O,11,FALSE)=0,"",VLOOKUP($A52,'Annex 2 EHV charges'!$A:$O,11,FALSE)),"")</f>
        <v/>
      </c>
    </row>
    <row r="53" spans="1:8" x14ac:dyDescent="0.25">
      <c r="A53" s="111" t="str">
        <f t="array" ref="A53">IFERROR(INDEX('Annex 2 EHV charges'!#REF!, MATCH(0, IF(('Annex 2 EHV charges'!#REF!=""),1, COUNTIF(A$4:$A52, 'Annex 2 EHV charges'!#REF!)), 0)),"")</f>
        <v/>
      </c>
      <c r="B53" s="112" t="str">
        <f>IF($A53="","",VLOOKUP($A53,'Annex 2 EHV charges'!$A:$O,2,0))</f>
        <v/>
      </c>
      <c r="C53" s="113" t="str">
        <f>IF($A53="","",VLOOKUP($A53,'Annex 2 EHV charges'!$A:$O,3,0))</f>
        <v/>
      </c>
      <c r="D53" s="114" t="str">
        <f>IF($A53="","",VLOOKUP($A53,'Annex 2 EHV charges'!$A:$O,7,0))</f>
        <v/>
      </c>
      <c r="E53" s="115" t="str">
        <f>IFERROR(IF(VLOOKUP($A53,'Annex 2 EHV charges'!$A:$O,8,FALSE)=0,"",VLOOKUP($A53,'Annex 2 EHV charges'!$A:$O,8,FALSE)),"")</f>
        <v/>
      </c>
      <c r="F53" s="116" t="str">
        <f>IFERROR(IF(VLOOKUP($A53,'Annex 2 EHV charges'!$A:$O,9,FALSE)=0,"",VLOOKUP($A53,'Annex 2 EHV charges'!$A:$O,9,FALSE)),"")</f>
        <v/>
      </c>
      <c r="G53" s="117" t="str">
        <f>IFERROR(IF(VLOOKUP($A53,'Annex 2 EHV charges'!$A:$O,10,FALSE)=0,"",VLOOKUP($A53,'Annex 2 EHV charges'!$A:$O,10,FALSE)),"")</f>
        <v/>
      </c>
      <c r="H53" s="117" t="str">
        <f>IFERROR(IF(VLOOKUP($A53,'Annex 2 EHV charges'!$A:$O,11,FALSE)=0,"",VLOOKUP($A53,'Annex 2 EHV charges'!$A:$O,11,FALSE)),"")</f>
        <v/>
      </c>
    </row>
    <row r="54" spans="1:8" x14ac:dyDescent="0.25">
      <c r="A54" s="111" t="str">
        <f t="array" ref="A54">IFERROR(INDEX('Annex 2 EHV charges'!#REF!, MATCH(0, IF(('Annex 2 EHV charges'!#REF!=""),1, COUNTIF(A$4:$A53, 'Annex 2 EHV charges'!#REF!)), 0)),"")</f>
        <v/>
      </c>
      <c r="B54" s="112" t="str">
        <f>IF($A54="","",VLOOKUP($A54,'Annex 2 EHV charges'!$A:$O,2,0))</f>
        <v/>
      </c>
      <c r="C54" s="113" t="str">
        <f>IF($A54="","",VLOOKUP($A54,'Annex 2 EHV charges'!$A:$O,3,0))</f>
        <v/>
      </c>
      <c r="D54" s="114" t="str">
        <f>IF($A54="","",VLOOKUP($A54,'Annex 2 EHV charges'!$A:$O,7,0))</f>
        <v/>
      </c>
      <c r="E54" s="115" t="str">
        <f>IFERROR(IF(VLOOKUP($A54,'Annex 2 EHV charges'!$A:$O,8,FALSE)=0,"",VLOOKUP($A54,'Annex 2 EHV charges'!$A:$O,8,FALSE)),"")</f>
        <v/>
      </c>
      <c r="F54" s="116" t="str">
        <f>IFERROR(IF(VLOOKUP($A54,'Annex 2 EHV charges'!$A:$O,9,FALSE)=0,"",VLOOKUP($A54,'Annex 2 EHV charges'!$A:$O,9,FALSE)),"")</f>
        <v/>
      </c>
      <c r="G54" s="117" t="str">
        <f>IFERROR(IF(VLOOKUP($A54,'Annex 2 EHV charges'!$A:$O,10,FALSE)=0,"",VLOOKUP($A54,'Annex 2 EHV charges'!$A:$O,10,FALSE)),"")</f>
        <v/>
      </c>
      <c r="H54" s="117" t="str">
        <f>IFERROR(IF(VLOOKUP($A54,'Annex 2 EHV charges'!$A:$O,11,FALSE)=0,"",VLOOKUP($A54,'Annex 2 EHV charges'!$A:$O,11,FALSE)),"")</f>
        <v/>
      </c>
    </row>
    <row r="55" spans="1:8" x14ac:dyDescent="0.25">
      <c r="A55" s="111" t="str">
        <f t="array" ref="A55">IFERROR(INDEX('Annex 2 EHV charges'!#REF!, MATCH(0, IF(('Annex 2 EHV charges'!#REF!=""),1, COUNTIF(A$4:$A54, 'Annex 2 EHV charges'!#REF!)), 0)),"")</f>
        <v/>
      </c>
      <c r="B55" s="112" t="str">
        <f>IF($A55="","",VLOOKUP($A55,'Annex 2 EHV charges'!$A:$O,2,0))</f>
        <v/>
      </c>
      <c r="C55" s="113" t="str">
        <f>IF($A55="","",VLOOKUP($A55,'Annex 2 EHV charges'!$A:$O,3,0))</f>
        <v/>
      </c>
      <c r="D55" s="114" t="str">
        <f>IF($A55="","",VLOOKUP($A55,'Annex 2 EHV charges'!$A:$O,7,0))</f>
        <v/>
      </c>
      <c r="E55" s="115" t="str">
        <f>IFERROR(IF(VLOOKUP($A55,'Annex 2 EHV charges'!$A:$O,8,FALSE)=0,"",VLOOKUP($A55,'Annex 2 EHV charges'!$A:$O,8,FALSE)),"")</f>
        <v/>
      </c>
      <c r="F55" s="116" t="str">
        <f>IFERROR(IF(VLOOKUP($A55,'Annex 2 EHV charges'!$A:$O,9,FALSE)=0,"",VLOOKUP($A55,'Annex 2 EHV charges'!$A:$O,9,FALSE)),"")</f>
        <v/>
      </c>
      <c r="G55" s="117" t="str">
        <f>IFERROR(IF(VLOOKUP($A55,'Annex 2 EHV charges'!$A:$O,10,FALSE)=0,"",VLOOKUP($A55,'Annex 2 EHV charges'!$A:$O,10,FALSE)),"")</f>
        <v/>
      </c>
      <c r="H55" s="117" t="str">
        <f>IFERROR(IF(VLOOKUP($A55,'Annex 2 EHV charges'!$A:$O,11,FALSE)=0,"",VLOOKUP($A55,'Annex 2 EHV charges'!$A:$O,11,FALSE)),"")</f>
        <v/>
      </c>
    </row>
    <row r="56" spans="1:8" x14ac:dyDescent="0.25">
      <c r="A56" s="111" t="str">
        <f t="array" ref="A56">IFERROR(INDEX('Annex 2 EHV charges'!#REF!, MATCH(0, IF(('Annex 2 EHV charges'!#REF!=""),1, COUNTIF(A$4:$A55, 'Annex 2 EHV charges'!#REF!)), 0)),"")</f>
        <v/>
      </c>
      <c r="B56" s="112" t="str">
        <f>IF($A56="","",VLOOKUP($A56,'Annex 2 EHV charges'!$A:$O,2,0))</f>
        <v/>
      </c>
      <c r="C56" s="113" t="str">
        <f>IF($A56="","",VLOOKUP($A56,'Annex 2 EHV charges'!$A:$O,3,0))</f>
        <v/>
      </c>
      <c r="D56" s="114" t="str">
        <f>IF($A56="","",VLOOKUP($A56,'Annex 2 EHV charges'!$A:$O,7,0))</f>
        <v/>
      </c>
      <c r="E56" s="115" t="str">
        <f>IFERROR(IF(VLOOKUP($A56,'Annex 2 EHV charges'!$A:$O,8,FALSE)=0,"",VLOOKUP($A56,'Annex 2 EHV charges'!$A:$O,8,FALSE)),"")</f>
        <v/>
      </c>
      <c r="F56" s="116" t="str">
        <f>IFERROR(IF(VLOOKUP($A56,'Annex 2 EHV charges'!$A:$O,9,FALSE)=0,"",VLOOKUP($A56,'Annex 2 EHV charges'!$A:$O,9,FALSE)),"")</f>
        <v/>
      </c>
      <c r="G56" s="117" t="str">
        <f>IFERROR(IF(VLOOKUP($A56,'Annex 2 EHV charges'!$A:$O,10,FALSE)=0,"",VLOOKUP($A56,'Annex 2 EHV charges'!$A:$O,10,FALSE)),"")</f>
        <v/>
      </c>
      <c r="H56" s="117" t="str">
        <f>IFERROR(IF(VLOOKUP($A56,'Annex 2 EHV charges'!$A:$O,11,FALSE)=0,"",VLOOKUP($A56,'Annex 2 EHV charges'!$A:$O,11,FALSE)),"")</f>
        <v/>
      </c>
    </row>
    <row r="57" spans="1:8" x14ac:dyDescent="0.25">
      <c r="A57" s="111" t="str">
        <f t="array" ref="A57">IFERROR(INDEX('Annex 2 EHV charges'!#REF!, MATCH(0, IF(('Annex 2 EHV charges'!#REF!=""),1, COUNTIF(A$4:$A56, 'Annex 2 EHV charges'!#REF!)), 0)),"")</f>
        <v/>
      </c>
      <c r="B57" s="112" t="str">
        <f>IF($A57="","",VLOOKUP($A57,'Annex 2 EHV charges'!$A:$O,2,0))</f>
        <v/>
      </c>
      <c r="C57" s="113" t="str">
        <f>IF($A57="","",VLOOKUP($A57,'Annex 2 EHV charges'!$A:$O,3,0))</f>
        <v/>
      </c>
      <c r="D57" s="114" t="str">
        <f>IF($A57="","",VLOOKUP($A57,'Annex 2 EHV charges'!$A:$O,7,0))</f>
        <v/>
      </c>
      <c r="E57" s="115" t="str">
        <f>IFERROR(IF(VLOOKUP($A57,'Annex 2 EHV charges'!$A:$O,8,FALSE)=0,"",VLOOKUP($A57,'Annex 2 EHV charges'!$A:$O,8,FALSE)),"")</f>
        <v/>
      </c>
      <c r="F57" s="116" t="str">
        <f>IFERROR(IF(VLOOKUP($A57,'Annex 2 EHV charges'!$A:$O,9,FALSE)=0,"",VLOOKUP($A57,'Annex 2 EHV charges'!$A:$O,9,FALSE)),"")</f>
        <v/>
      </c>
      <c r="G57" s="117" t="str">
        <f>IFERROR(IF(VLOOKUP($A57,'Annex 2 EHV charges'!$A:$O,10,FALSE)=0,"",VLOOKUP($A57,'Annex 2 EHV charges'!$A:$O,10,FALSE)),"")</f>
        <v/>
      </c>
      <c r="H57" s="117" t="str">
        <f>IFERROR(IF(VLOOKUP($A57,'Annex 2 EHV charges'!$A:$O,11,FALSE)=0,"",VLOOKUP($A57,'Annex 2 EHV charges'!$A:$O,11,FALSE)),"")</f>
        <v/>
      </c>
    </row>
    <row r="58" spans="1:8" x14ac:dyDescent="0.25">
      <c r="A58" s="111" t="str">
        <f t="array" ref="A58">IFERROR(INDEX('Annex 2 EHV charges'!#REF!, MATCH(0, IF(('Annex 2 EHV charges'!#REF!=""),1, COUNTIF(A$4:$A57, 'Annex 2 EHV charges'!#REF!)), 0)),"")</f>
        <v/>
      </c>
      <c r="B58" s="112" t="str">
        <f>IF($A58="","",VLOOKUP($A58,'Annex 2 EHV charges'!$A:$O,2,0))</f>
        <v/>
      </c>
      <c r="C58" s="113" t="str">
        <f>IF($A58="","",VLOOKUP($A58,'Annex 2 EHV charges'!$A:$O,3,0))</f>
        <v/>
      </c>
      <c r="D58" s="114" t="str">
        <f>IF($A58="","",VLOOKUP($A58,'Annex 2 EHV charges'!$A:$O,7,0))</f>
        <v/>
      </c>
      <c r="E58" s="115" t="str">
        <f>IFERROR(IF(VLOOKUP($A58,'Annex 2 EHV charges'!$A:$O,8,FALSE)=0,"",VLOOKUP($A58,'Annex 2 EHV charges'!$A:$O,8,FALSE)),"")</f>
        <v/>
      </c>
      <c r="F58" s="116" t="str">
        <f>IFERROR(IF(VLOOKUP($A58,'Annex 2 EHV charges'!$A:$O,9,FALSE)=0,"",VLOOKUP($A58,'Annex 2 EHV charges'!$A:$O,9,FALSE)),"")</f>
        <v/>
      </c>
      <c r="G58" s="117" t="str">
        <f>IFERROR(IF(VLOOKUP($A58,'Annex 2 EHV charges'!$A:$O,10,FALSE)=0,"",VLOOKUP($A58,'Annex 2 EHV charges'!$A:$O,10,FALSE)),"")</f>
        <v/>
      </c>
      <c r="H58" s="117" t="str">
        <f>IFERROR(IF(VLOOKUP($A58,'Annex 2 EHV charges'!$A:$O,11,FALSE)=0,"",VLOOKUP($A58,'Annex 2 EHV charges'!$A:$O,11,FALSE)),"")</f>
        <v/>
      </c>
    </row>
    <row r="59" spans="1:8" x14ac:dyDescent="0.25">
      <c r="A59" s="111" t="str">
        <f t="array" ref="A59">IFERROR(INDEX('Annex 2 EHV charges'!#REF!, MATCH(0, IF(('Annex 2 EHV charges'!#REF!=""),1, COUNTIF(A$4:$A58, 'Annex 2 EHV charges'!#REF!)), 0)),"")</f>
        <v/>
      </c>
      <c r="B59" s="112" t="str">
        <f>IF($A59="","",VLOOKUP($A59,'Annex 2 EHV charges'!$A:$O,2,0))</f>
        <v/>
      </c>
      <c r="C59" s="113" t="str">
        <f>IF($A59="","",VLOOKUP($A59,'Annex 2 EHV charges'!$A:$O,3,0))</f>
        <v/>
      </c>
      <c r="D59" s="114" t="str">
        <f>IF($A59="","",VLOOKUP($A59,'Annex 2 EHV charges'!$A:$O,7,0))</f>
        <v/>
      </c>
      <c r="E59" s="115" t="str">
        <f>IFERROR(IF(VLOOKUP($A59,'Annex 2 EHV charges'!$A:$O,8,FALSE)=0,"",VLOOKUP($A59,'Annex 2 EHV charges'!$A:$O,8,FALSE)),"")</f>
        <v/>
      </c>
      <c r="F59" s="116" t="str">
        <f>IFERROR(IF(VLOOKUP($A59,'Annex 2 EHV charges'!$A:$O,9,FALSE)=0,"",VLOOKUP($A59,'Annex 2 EHV charges'!$A:$O,9,FALSE)),"")</f>
        <v/>
      </c>
      <c r="G59" s="117" t="str">
        <f>IFERROR(IF(VLOOKUP($A59,'Annex 2 EHV charges'!$A:$O,10,FALSE)=0,"",VLOOKUP($A59,'Annex 2 EHV charges'!$A:$O,10,FALSE)),"")</f>
        <v/>
      </c>
      <c r="H59" s="117" t="str">
        <f>IFERROR(IF(VLOOKUP($A59,'Annex 2 EHV charges'!$A:$O,11,FALSE)=0,"",VLOOKUP($A59,'Annex 2 EHV charges'!$A:$O,11,FALSE)),"")</f>
        <v/>
      </c>
    </row>
    <row r="60" spans="1:8" x14ac:dyDescent="0.25">
      <c r="A60" s="111" t="str">
        <f t="array" ref="A60">IFERROR(INDEX('Annex 2 EHV charges'!#REF!, MATCH(0, IF(('Annex 2 EHV charges'!#REF!=""),1, COUNTIF(A$4:$A59, 'Annex 2 EHV charges'!#REF!)), 0)),"")</f>
        <v/>
      </c>
      <c r="B60" s="112" t="str">
        <f>IF($A60="","",VLOOKUP($A60,'Annex 2 EHV charges'!$A:$O,2,0))</f>
        <v/>
      </c>
      <c r="C60" s="113" t="str">
        <f>IF($A60="","",VLOOKUP($A60,'Annex 2 EHV charges'!$A:$O,3,0))</f>
        <v/>
      </c>
      <c r="D60" s="114" t="str">
        <f>IF($A60="","",VLOOKUP($A60,'Annex 2 EHV charges'!$A:$O,7,0))</f>
        <v/>
      </c>
      <c r="E60" s="115" t="str">
        <f>IFERROR(IF(VLOOKUP($A60,'Annex 2 EHV charges'!$A:$O,8,FALSE)=0,"",VLOOKUP($A60,'Annex 2 EHV charges'!$A:$O,8,FALSE)),"")</f>
        <v/>
      </c>
      <c r="F60" s="116" t="str">
        <f>IFERROR(IF(VLOOKUP($A60,'Annex 2 EHV charges'!$A:$O,9,FALSE)=0,"",VLOOKUP($A60,'Annex 2 EHV charges'!$A:$O,9,FALSE)),"")</f>
        <v/>
      </c>
      <c r="G60" s="117" t="str">
        <f>IFERROR(IF(VLOOKUP($A60,'Annex 2 EHV charges'!$A:$O,10,FALSE)=0,"",VLOOKUP($A60,'Annex 2 EHV charges'!$A:$O,10,FALSE)),"")</f>
        <v/>
      </c>
      <c r="H60" s="117" t="str">
        <f>IFERROR(IF(VLOOKUP($A60,'Annex 2 EHV charges'!$A:$O,11,FALSE)=0,"",VLOOKUP($A60,'Annex 2 EHV charges'!$A:$O,11,FALSE)),"")</f>
        <v/>
      </c>
    </row>
    <row r="61" spans="1:8" x14ac:dyDescent="0.25">
      <c r="A61" s="111" t="str">
        <f t="array" ref="A61">IFERROR(INDEX('Annex 2 EHV charges'!#REF!, MATCH(0, IF(('Annex 2 EHV charges'!#REF!=""),1, COUNTIF(A$4:$A60, 'Annex 2 EHV charges'!#REF!)), 0)),"")</f>
        <v/>
      </c>
      <c r="B61" s="112" t="str">
        <f>IF($A61="","",VLOOKUP($A61,'Annex 2 EHV charges'!$A:$O,2,0))</f>
        <v/>
      </c>
      <c r="C61" s="113" t="str">
        <f>IF($A61="","",VLOOKUP($A61,'Annex 2 EHV charges'!$A:$O,3,0))</f>
        <v/>
      </c>
      <c r="D61" s="114" t="str">
        <f>IF($A61="","",VLOOKUP($A61,'Annex 2 EHV charges'!$A:$O,7,0))</f>
        <v/>
      </c>
      <c r="E61" s="115" t="str">
        <f>IFERROR(IF(VLOOKUP($A61,'Annex 2 EHV charges'!$A:$O,8,FALSE)=0,"",VLOOKUP($A61,'Annex 2 EHV charges'!$A:$O,8,FALSE)),"")</f>
        <v/>
      </c>
      <c r="F61" s="116" t="str">
        <f>IFERROR(IF(VLOOKUP($A61,'Annex 2 EHV charges'!$A:$O,9,FALSE)=0,"",VLOOKUP($A61,'Annex 2 EHV charges'!$A:$O,9,FALSE)),"")</f>
        <v/>
      </c>
      <c r="G61" s="117" t="str">
        <f>IFERROR(IF(VLOOKUP($A61,'Annex 2 EHV charges'!$A:$O,10,FALSE)=0,"",VLOOKUP($A61,'Annex 2 EHV charges'!$A:$O,10,FALSE)),"")</f>
        <v/>
      </c>
      <c r="H61" s="117" t="str">
        <f>IFERROR(IF(VLOOKUP($A61,'Annex 2 EHV charges'!$A:$O,11,FALSE)=0,"",VLOOKUP($A61,'Annex 2 EHV charges'!$A:$O,11,FALSE)),"")</f>
        <v/>
      </c>
    </row>
    <row r="62" spans="1:8" x14ac:dyDescent="0.25">
      <c r="A62" s="111" t="str">
        <f t="array" ref="A62">IFERROR(INDEX('Annex 2 EHV charges'!#REF!, MATCH(0, IF(('Annex 2 EHV charges'!#REF!=""),1, COUNTIF(A$4:$A61, 'Annex 2 EHV charges'!#REF!)), 0)),"")</f>
        <v/>
      </c>
      <c r="B62" s="112" t="str">
        <f>IF($A62="","",VLOOKUP($A62,'Annex 2 EHV charges'!$A:$O,2,0))</f>
        <v/>
      </c>
      <c r="C62" s="113" t="str">
        <f>IF($A62="","",VLOOKUP($A62,'Annex 2 EHV charges'!$A:$O,3,0))</f>
        <v/>
      </c>
      <c r="D62" s="114" t="str">
        <f>IF($A62="","",VLOOKUP($A62,'Annex 2 EHV charges'!$A:$O,7,0))</f>
        <v/>
      </c>
      <c r="E62" s="115" t="str">
        <f>IFERROR(IF(VLOOKUP($A62,'Annex 2 EHV charges'!$A:$O,8,FALSE)=0,"",VLOOKUP($A62,'Annex 2 EHV charges'!$A:$O,8,FALSE)),"")</f>
        <v/>
      </c>
      <c r="F62" s="116" t="str">
        <f>IFERROR(IF(VLOOKUP($A62,'Annex 2 EHV charges'!$A:$O,9,FALSE)=0,"",VLOOKUP($A62,'Annex 2 EHV charges'!$A:$O,9,FALSE)),"")</f>
        <v/>
      </c>
      <c r="G62" s="117" t="str">
        <f>IFERROR(IF(VLOOKUP($A62,'Annex 2 EHV charges'!$A:$O,10,FALSE)=0,"",VLOOKUP($A62,'Annex 2 EHV charges'!$A:$O,10,FALSE)),"")</f>
        <v/>
      </c>
      <c r="H62" s="117" t="str">
        <f>IFERROR(IF(VLOOKUP($A62,'Annex 2 EHV charges'!$A:$O,11,FALSE)=0,"",VLOOKUP($A62,'Annex 2 EHV charges'!$A:$O,11,FALSE)),"")</f>
        <v/>
      </c>
    </row>
    <row r="63" spans="1:8" x14ac:dyDescent="0.25">
      <c r="A63" s="111" t="str">
        <f t="array" ref="A63">IFERROR(INDEX('Annex 2 EHV charges'!#REF!, MATCH(0, IF(('Annex 2 EHV charges'!#REF!=""),1, COUNTIF(A$4:$A62, 'Annex 2 EHV charges'!#REF!)), 0)),"")</f>
        <v/>
      </c>
      <c r="B63" s="112" t="str">
        <f>IF($A63="","",VLOOKUP($A63,'Annex 2 EHV charges'!$A:$O,2,0))</f>
        <v/>
      </c>
      <c r="C63" s="113" t="str">
        <f>IF($A63="","",VLOOKUP($A63,'Annex 2 EHV charges'!$A:$O,3,0))</f>
        <v/>
      </c>
      <c r="D63" s="114" t="str">
        <f>IF($A63="","",VLOOKUP($A63,'Annex 2 EHV charges'!$A:$O,7,0))</f>
        <v/>
      </c>
      <c r="E63" s="115" t="str">
        <f>IFERROR(IF(VLOOKUP($A63,'Annex 2 EHV charges'!$A:$O,8,FALSE)=0,"",VLOOKUP($A63,'Annex 2 EHV charges'!$A:$O,8,FALSE)),"")</f>
        <v/>
      </c>
      <c r="F63" s="116" t="str">
        <f>IFERROR(IF(VLOOKUP($A63,'Annex 2 EHV charges'!$A:$O,9,FALSE)=0,"",VLOOKUP($A63,'Annex 2 EHV charges'!$A:$O,9,FALSE)),"")</f>
        <v/>
      </c>
      <c r="G63" s="117" t="str">
        <f>IFERROR(IF(VLOOKUP($A63,'Annex 2 EHV charges'!$A:$O,10,FALSE)=0,"",VLOOKUP($A63,'Annex 2 EHV charges'!$A:$O,10,FALSE)),"")</f>
        <v/>
      </c>
      <c r="H63" s="117" t="str">
        <f>IFERROR(IF(VLOOKUP($A63,'Annex 2 EHV charges'!$A:$O,11,FALSE)=0,"",VLOOKUP($A63,'Annex 2 EHV charges'!$A:$O,11,FALSE)),"")</f>
        <v/>
      </c>
    </row>
    <row r="64" spans="1:8" x14ac:dyDescent="0.25">
      <c r="A64" s="111" t="str">
        <f t="array" ref="A64">IFERROR(INDEX('Annex 2 EHV charges'!#REF!, MATCH(0, IF(('Annex 2 EHV charges'!#REF!=""),1, COUNTIF(A$4:$A63, 'Annex 2 EHV charges'!#REF!)), 0)),"")</f>
        <v/>
      </c>
      <c r="B64" s="112" t="str">
        <f>IF($A64="","",VLOOKUP($A64,'Annex 2 EHV charges'!$A:$O,2,0))</f>
        <v/>
      </c>
      <c r="C64" s="113" t="str">
        <f>IF($A64="","",VLOOKUP($A64,'Annex 2 EHV charges'!$A:$O,3,0))</f>
        <v/>
      </c>
      <c r="D64" s="114" t="str">
        <f>IF($A64="","",VLOOKUP($A64,'Annex 2 EHV charges'!$A:$O,7,0))</f>
        <v/>
      </c>
      <c r="E64" s="115" t="str">
        <f>IFERROR(IF(VLOOKUP($A64,'Annex 2 EHV charges'!$A:$O,8,FALSE)=0,"",VLOOKUP($A64,'Annex 2 EHV charges'!$A:$O,8,FALSE)),"")</f>
        <v/>
      </c>
      <c r="F64" s="116" t="str">
        <f>IFERROR(IF(VLOOKUP($A64,'Annex 2 EHV charges'!$A:$O,9,FALSE)=0,"",VLOOKUP($A64,'Annex 2 EHV charges'!$A:$O,9,FALSE)),"")</f>
        <v/>
      </c>
      <c r="G64" s="117" t="str">
        <f>IFERROR(IF(VLOOKUP($A64,'Annex 2 EHV charges'!$A:$O,10,FALSE)=0,"",VLOOKUP($A64,'Annex 2 EHV charges'!$A:$O,10,FALSE)),"")</f>
        <v/>
      </c>
      <c r="H64" s="117" t="str">
        <f>IFERROR(IF(VLOOKUP($A64,'Annex 2 EHV charges'!$A:$O,11,FALSE)=0,"",VLOOKUP($A64,'Annex 2 EHV charges'!$A:$O,11,FALSE)),"")</f>
        <v/>
      </c>
    </row>
    <row r="65" spans="1:8" x14ac:dyDescent="0.25">
      <c r="A65" s="111" t="str">
        <f t="array" ref="A65">IFERROR(INDEX('Annex 2 EHV charges'!#REF!, MATCH(0, IF(('Annex 2 EHV charges'!#REF!=""),1, COUNTIF(A$4:$A64, 'Annex 2 EHV charges'!#REF!)), 0)),"")</f>
        <v/>
      </c>
      <c r="B65" s="112" t="str">
        <f>IF($A65="","",VLOOKUP($A65,'Annex 2 EHV charges'!$A:$O,2,0))</f>
        <v/>
      </c>
      <c r="C65" s="113" t="str">
        <f>IF($A65="","",VLOOKUP($A65,'Annex 2 EHV charges'!$A:$O,3,0))</f>
        <v/>
      </c>
      <c r="D65" s="114" t="str">
        <f>IF($A65="","",VLOOKUP($A65,'Annex 2 EHV charges'!$A:$O,7,0))</f>
        <v/>
      </c>
      <c r="E65" s="115" t="str">
        <f>IFERROR(IF(VLOOKUP($A65,'Annex 2 EHV charges'!$A:$O,8,FALSE)=0,"",VLOOKUP($A65,'Annex 2 EHV charges'!$A:$O,8,FALSE)),"")</f>
        <v/>
      </c>
      <c r="F65" s="116" t="str">
        <f>IFERROR(IF(VLOOKUP($A65,'Annex 2 EHV charges'!$A:$O,9,FALSE)=0,"",VLOOKUP($A65,'Annex 2 EHV charges'!$A:$O,9,FALSE)),"")</f>
        <v/>
      </c>
      <c r="G65" s="117" t="str">
        <f>IFERROR(IF(VLOOKUP($A65,'Annex 2 EHV charges'!$A:$O,10,FALSE)=0,"",VLOOKUP($A65,'Annex 2 EHV charges'!$A:$O,10,FALSE)),"")</f>
        <v/>
      </c>
      <c r="H65" s="117" t="str">
        <f>IFERROR(IF(VLOOKUP($A65,'Annex 2 EHV charges'!$A:$O,11,FALSE)=0,"",VLOOKUP($A65,'Annex 2 EHV charges'!$A:$O,11,FALSE)),"")</f>
        <v/>
      </c>
    </row>
    <row r="66" spans="1:8" x14ac:dyDescent="0.25">
      <c r="A66" s="111" t="str">
        <f t="array" ref="A66">IFERROR(INDEX('Annex 2 EHV charges'!#REF!, MATCH(0, IF(('Annex 2 EHV charges'!#REF!=""),1, COUNTIF(A$4:$A65, 'Annex 2 EHV charges'!#REF!)), 0)),"")</f>
        <v/>
      </c>
      <c r="B66" s="112" t="str">
        <f>IF($A66="","",VLOOKUP($A66,'Annex 2 EHV charges'!$A:$O,2,0))</f>
        <v/>
      </c>
      <c r="C66" s="113" t="str">
        <f>IF($A66="","",VLOOKUP($A66,'Annex 2 EHV charges'!$A:$O,3,0))</f>
        <v/>
      </c>
      <c r="D66" s="114" t="str">
        <f>IF($A66="","",VLOOKUP($A66,'Annex 2 EHV charges'!$A:$O,7,0))</f>
        <v/>
      </c>
      <c r="E66" s="115" t="str">
        <f>IFERROR(IF(VLOOKUP($A66,'Annex 2 EHV charges'!$A:$O,8,FALSE)=0,"",VLOOKUP($A66,'Annex 2 EHV charges'!$A:$O,8,FALSE)),"")</f>
        <v/>
      </c>
      <c r="F66" s="116" t="str">
        <f>IFERROR(IF(VLOOKUP($A66,'Annex 2 EHV charges'!$A:$O,9,FALSE)=0,"",VLOOKUP($A66,'Annex 2 EHV charges'!$A:$O,9,FALSE)),"")</f>
        <v/>
      </c>
      <c r="G66" s="117" t="str">
        <f>IFERROR(IF(VLOOKUP($A66,'Annex 2 EHV charges'!$A:$O,10,FALSE)=0,"",VLOOKUP($A66,'Annex 2 EHV charges'!$A:$O,10,FALSE)),"")</f>
        <v/>
      </c>
      <c r="H66" s="117" t="str">
        <f>IFERROR(IF(VLOOKUP($A66,'Annex 2 EHV charges'!$A:$O,11,FALSE)=0,"",VLOOKUP($A66,'Annex 2 EHV charges'!$A:$O,11,FALSE)),"")</f>
        <v/>
      </c>
    </row>
    <row r="67" spans="1:8" x14ac:dyDescent="0.25">
      <c r="A67" s="111" t="str">
        <f t="array" ref="A67">IFERROR(INDEX('Annex 2 EHV charges'!#REF!, MATCH(0, IF(('Annex 2 EHV charges'!#REF!=""),1, COUNTIF(A$4:$A66, 'Annex 2 EHV charges'!#REF!)), 0)),"")</f>
        <v/>
      </c>
      <c r="B67" s="112" t="str">
        <f>IF($A67="","",VLOOKUP($A67,'Annex 2 EHV charges'!$A:$O,2,0))</f>
        <v/>
      </c>
      <c r="C67" s="113" t="str">
        <f>IF($A67="","",VLOOKUP($A67,'Annex 2 EHV charges'!$A:$O,3,0))</f>
        <v/>
      </c>
      <c r="D67" s="114" t="str">
        <f>IF($A67="","",VLOOKUP($A67,'Annex 2 EHV charges'!$A:$O,7,0))</f>
        <v/>
      </c>
      <c r="E67" s="115" t="str">
        <f>IFERROR(IF(VLOOKUP($A67,'Annex 2 EHV charges'!$A:$O,8,FALSE)=0,"",VLOOKUP($A67,'Annex 2 EHV charges'!$A:$O,8,FALSE)),"")</f>
        <v/>
      </c>
      <c r="F67" s="116" t="str">
        <f>IFERROR(IF(VLOOKUP($A67,'Annex 2 EHV charges'!$A:$O,9,FALSE)=0,"",VLOOKUP($A67,'Annex 2 EHV charges'!$A:$O,9,FALSE)),"")</f>
        <v/>
      </c>
      <c r="G67" s="117" t="str">
        <f>IFERROR(IF(VLOOKUP($A67,'Annex 2 EHV charges'!$A:$O,10,FALSE)=0,"",VLOOKUP($A67,'Annex 2 EHV charges'!$A:$O,10,FALSE)),"")</f>
        <v/>
      </c>
      <c r="H67" s="117" t="str">
        <f>IFERROR(IF(VLOOKUP($A67,'Annex 2 EHV charges'!$A:$O,11,FALSE)=0,"",VLOOKUP($A67,'Annex 2 EHV charges'!$A:$O,11,FALSE)),"")</f>
        <v/>
      </c>
    </row>
    <row r="68" spans="1:8" x14ac:dyDescent="0.25">
      <c r="A68" s="111" t="str">
        <f t="array" ref="A68">IFERROR(INDEX('Annex 2 EHV charges'!#REF!, MATCH(0, IF(('Annex 2 EHV charges'!#REF!=""),1, COUNTIF(A$4:$A67, 'Annex 2 EHV charges'!#REF!)), 0)),"")</f>
        <v/>
      </c>
      <c r="B68" s="112" t="str">
        <f>IF($A68="","",VLOOKUP($A68,'Annex 2 EHV charges'!$A:$O,2,0))</f>
        <v/>
      </c>
      <c r="C68" s="113" t="str">
        <f>IF($A68="","",VLOOKUP($A68,'Annex 2 EHV charges'!$A:$O,3,0))</f>
        <v/>
      </c>
      <c r="D68" s="114" t="str">
        <f>IF($A68="","",VLOOKUP($A68,'Annex 2 EHV charges'!$A:$O,7,0))</f>
        <v/>
      </c>
      <c r="E68" s="115" t="str">
        <f>IFERROR(IF(VLOOKUP($A68,'Annex 2 EHV charges'!$A:$O,8,FALSE)=0,"",VLOOKUP($A68,'Annex 2 EHV charges'!$A:$O,8,FALSE)),"")</f>
        <v/>
      </c>
      <c r="F68" s="116" t="str">
        <f>IFERROR(IF(VLOOKUP($A68,'Annex 2 EHV charges'!$A:$O,9,FALSE)=0,"",VLOOKUP($A68,'Annex 2 EHV charges'!$A:$O,9,FALSE)),"")</f>
        <v/>
      </c>
      <c r="G68" s="117" t="str">
        <f>IFERROR(IF(VLOOKUP($A68,'Annex 2 EHV charges'!$A:$O,10,FALSE)=0,"",VLOOKUP($A68,'Annex 2 EHV charges'!$A:$O,10,FALSE)),"")</f>
        <v/>
      </c>
      <c r="H68" s="117"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6" t="s">
        <v>295</v>
      </c>
      <c r="B1" s="226"/>
      <c r="C1" s="226"/>
      <c r="D1" s="226"/>
      <c r="E1" s="226"/>
      <c r="F1" s="226"/>
      <c r="G1" s="226"/>
      <c r="H1" s="226"/>
    </row>
    <row r="2" spans="1:9" s="97" customFormat="1" ht="27" customHeight="1" x14ac:dyDescent="0.25">
      <c r="A2" s="231" t="str">
        <f>Overview!B4&amp; " - Effective from "&amp;Overview!D4&amp;" - "&amp;Overview!E4&amp;" EDCM export charges"</f>
        <v>Harlaxton Energy Networks Limited - GSP_F - Effective from 1 April 2024 - Final EDCM export charges</v>
      </c>
      <c r="B2" s="232"/>
      <c r="C2" s="232"/>
      <c r="D2" s="232"/>
      <c r="E2" s="232"/>
      <c r="F2" s="232"/>
      <c r="G2" s="232"/>
      <c r="H2" s="233"/>
    </row>
    <row r="3" spans="1:9" s="98" customFormat="1" ht="18" x14ac:dyDescent="0.25">
      <c r="A3" s="106"/>
      <c r="B3" s="106"/>
      <c r="C3" s="106"/>
      <c r="D3" s="107"/>
      <c r="E3" s="108"/>
      <c r="F3" s="108"/>
      <c r="G3" s="109"/>
      <c r="H3" s="109"/>
      <c r="I3" s="62"/>
    </row>
    <row r="4" spans="1:9" ht="72" x14ac:dyDescent="0.25">
      <c r="A4" s="77" t="s">
        <v>272</v>
      </c>
      <c r="B4" s="99" t="s">
        <v>260</v>
      </c>
      <c r="C4" s="77" t="s">
        <v>262</v>
      </c>
      <c r="D4" s="100" t="s">
        <v>29</v>
      </c>
      <c r="E4" s="100" t="str">
        <f>'Annex 2 EHV charges'!L9</f>
        <v>Export
Super Red
unit charge
(p/kWh)</v>
      </c>
      <c r="F4" s="100" t="str">
        <f>'Annex 2 EHV charges'!M9</f>
        <v>Export
fixed charge
(p/day)</v>
      </c>
      <c r="G4" s="100" t="str">
        <f>'Annex 2 EHV charges'!N9</f>
        <v>Export
capacity charge
(p/kVA/day)</v>
      </c>
      <c r="H4" s="100" t="str">
        <f>'Annex 2 EHV charges'!O9</f>
        <v>Export
exceeded capacity charge
(p/kVA/day)</v>
      </c>
    </row>
    <row r="5" spans="1:9" x14ac:dyDescent="0.25">
      <c r="A5" s="118" t="str">
        <f t="array" ref="A5">IFERROR(INDEX('Annex 2 EHV charges'!#REF!, MATCH(0, IF(('Annex 2 EHV charges'!#REF!=""),1, COUNTIF(A$4:$A4, 'Annex 2 EHV charges'!#REF!)), 0)),"")</f>
        <v/>
      </c>
      <c r="B5" s="112" t="str">
        <f>IF($A5="","",VLOOKUP($A5,'Annex 2 EHV charges'!$D:$O,2,0))</f>
        <v/>
      </c>
      <c r="C5" s="113" t="str">
        <f>IF($A5="","",VLOOKUP($A5,'Annex 2 EHV charges'!$D:$O,3,0))</f>
        <v/>
      </c>
      <c r="D5" s="114" t="str">
        <f>IF($A5="","",VLOOKUP($A5,'Annex 2 EHV charges'!$D:$O,4,0))</f>
        <v/>
      </c>
      <c r="E5" s="119" t="str">
        <f>IFERROR(IF(VLOOKUP($A5,'Annex 2 EHV charges'!$D:$O,9,FALSE)=0,0,VLOOKUP($A5,'Annex 2 EHV charges'!$D:$O,9,FALSE)),"")</f>
        <v/>
      </c>
      <c r="F5" s="120" t="str">
        <f>IFERROR(IF(VLOOKUP($A5,'Annex 2 EHV charges'!$D:$O,10,FALSE)=0,0,VLOOKUP($A5,'Annex 2 EHV charges'!$D:$O,10,FALSE)),"")</f>
        <v/>
      </c>
      <c r="G5" s="121" t="str">
        <f>IFERROR(IF(VLOOKUP($A5,'Annex 2 EHV charges'!$D:$O,11,FALSE)=0,0,VLOOKUP($A5,'Annex 2 EHV charges'!$D:$O,11,FALSE)),"")</f>
        <v/>
      </c>
      <c r="H5" s="121" t="str">
        <f>IFERROR(IF(VLOOKUP($A5,'Annex 2 EHV charges'!$D:$O,12,FALSE)=0,0,VLOOKUP($A5,'Annex 2 EHV charges'!$D:$O,12,FALSE)),"")</f>
        <v/>
      </c>
    </row>
    <row r="6" spans="1:9" x14ac:dyDescent="0.25">
      <c r="A6" s="118" t="str">
        <f t="array" ref="A6">IFERROR(INDEX('Annex 2 EHV charges'!#REF!, MATCH(0, IF(('Annex 2 EHV charges'!#REF!=""),1, COUNTIF(A$4:$A5, 'Annex 2 EHV charges'!#REF!)), 0)),"")</f>
        <v/>
      </c>
      <c r="B6" s="112" t="str">
        <f>IF($A6="","",VLOOKUP($A6,'Annex 2 EHV charges'!$D:$O,2,0))</f>
        <v/>
      </c>
      <c r="C6" s="113" t="str">
        <f>IF($A6="","",VLOOKUP($A6,'Annex 2 EHV charges'!$D:$O,3,0))</f>
        <v/>
      </c>
      <c r="D6" s="114" t="str">
        <f>IF($A6="","",VLOOKUP($A6,'Annex 2 EHV charges'!$D:$O,4,0))</f>
        <v/>
      </c>
      <c r="E6" s="119" t="str">
        <f>IFERROR(IF(VLOOKUP($A6,'Annex 2 EHV charges'!$D:$O,9,FALSE)=0,0,VLOOKUP($A6,'Annex 2 EHV charges'!$D:$O,9,FALSE)),"")</f>
        <v/>
      </c>
      <c r="F6" s="120" t="str">
        <f>IFERROR(IF(VLOOKUP($A6,'Annex 2 EHV charges'!$D:$O,10,FALSE)=0,0,VLOOKUP($A6,'Annex 2 EHV charges'!$D:$O,10,FALSE)),"")</f>
        <v/>
      </c>
      <c r="G6" s="121" t="str">
        <f>IFERROR(IF(VLOOKUP($A6,'Annex 2 EHV charges'!$D:$O,11,FALSE)=0,0,VLOOKUP($A6,'Annex 2 EHV charges'!$D:$O,11,FALSE)),"")</f>
        <v/>
      </c>
      <c r="H6" s="121" t="str">
        <f>IFERROR(IF(VLOOKUP($A6,'Annex 2 EHV charges'!$D:$O,12,FALSE)=0,0,VLOOKUP($A6,'Annex 2 EHV charges'!$D:$O,12,FALSE)),"")</f>
        <v/>
      </c>
    </row>
    <row r="7" spans="1:9" x14ac:dyDescent="0.25">
      <c r="A7" s="118" t="str">
        <f t="array" ref="A7">IFERROR(INDEX('Annex 2 EHV charges'!#REF!, MATCH(0, IF(('Annex 2 EHV charges'!#REF!=""),1, COUNTIF(A$4:$A6, 'Annex 2 EHV charges'!#REF!)), 0)),"")</f>
        <v/>
      </c>
      <c r="B7" s="112" t="str">
        <f>IF($A7="","",VLOOKUP($A7,'Annex 2 EHV charges'!$D:$O,2,0))</f>
        <v/>
      </c>
      <c r="C7" s="113" t="str">
        <f>IF($A7="","",VLOOKUP($A7,'Annex 2 EHV charges'!$D:$O,3,0))</f>
        <v/>
      </c>
      <c r="D7" s="114" t="str">
        <f>IF($A7="","",VLOOKUP($A7,'Annex 2 EHV charges'!$D:$O,4,0))</f>
        <v/>
      </c>
      <c r="E7" s="119" t="str">
        <f>IFERROR(IF(VLOOKUP($A7,'Annex 2 EHV charges'!$D:$O,9,FALSE)=0,0,VLOOKUP($A7,'Annex 2 EHV charges'!$D:$O,9,FALSE)),"")</f>
        <v/>
      </c>
      <c r="F7" s="120" t="str">
        <f>IFERROR(IF(VLOOKUP($A7,'Annex 2 EHV charges'!$D:$O,10,FALSE)=0,0,VLOOKUP($A7,'Annex 2 EHV charges'!$D:$O,10,FALSE)),"")</f>
        <v/>
      </c>
      <c r="G7" s="121" t="str">
        <f>IFERROR(IF(VLOOKUP($A7,'Annex 2 EHV charges'!$D:$O,11,FALSE)=0,0,VLOOKUP($A7,'Annex 2 EHV charges'!$D:$O,11,FALSE)),"")</f>
        <v/>
      </c>
      <c r="H7" s="121" t="str">
        <f>IFERROR(IF(VLOOKUP($A7,'Annex 2 EHV charges'!$D:$O,12,FALSE)=0,0,VLOOKUP($A7,'Annex 2 EHV charges'!$D:$O,12,FALSE)),"")</f>
        <v/>
      </c>
    </row>
    <row r="8" spans="1:9" x14ac:dyDescent="0.25">
      <c r="A8" s="118" t="str">
        <f t="array" ref="A8">IFERROR(INDEX('Annex 2 EHV charges'!#REF!, MATCH(0, IF(('Annex 2 EHV charges'!#REF!=""),1, COUNTIF(A$4:$A7, 'Annex 2 EHV charges'!#REF!)), 0)),"")</f>
        <v/>
      </c>
      <c r="B8" s="112" t="str">
        <f>IF($A8="","",VLOOKUP($A8,'Annex 2 EHV charges'!$D:$O,2,0))</f>
        <v/>
      </c>
      <c r="C8" s="113" t="str">
        <f>IF($A8="","",VLOOKUP($A8,'Annex 2 EHV charges'!$D:$O,3,0))</f>
        <v/>
      </c>
      <c r="D8" s="114" t="str">
        <f>IF($A8="","",VLOOKUP($A8,'Annex 2 EHV charges'!$D:$O,4,0))</f>
        <v/>
      </c>
      <c r="E8" s="119" t="str">
        <f>IFERROR(IF(VLOOKUP($A8,'Annex 2 EHV charges'!$D:$O,9,FALSE)=0,0,VLOOKUP($A8,'Annex 2 EHV charges'!$D:$O,9,FALSE)),"")</f>
        <v/>
      </c>
      <c r="F8" s="120" t="str">
        <f>IFERROR(IF(VLOOKUP($A8,'Annex 2 EHV charges'!$D:$O,10,FALSE)=0,0,VLOOKUP($A8,'Annex 2 EHV charges'!$D:$O,10,FALSE)),"")</f>
        <v/>
      </c>
      <c r="G8" s="121" t="str">
        <f>IFERROR(IF(VLOOKUP($A8,'Annex 2 EHV charges'!$D:$O,11,FALSE)=0,0,VLOOKUP($A8,'Annex 2 EHV charges'!$D:$O,11,FALSE)),"")</f>
        <v/>
      </c>
      <c r="H8" s="121" t="str">
        <f>IFERROR(IF(VLOOKUP($A8,'Annex 2 EHV charges'!$D:$O,12,FALSE)=0,0,VLOOKUP($A8,'Annex 2 EHV charges'!$D:$O,12,FALSE)),"")</f>
        <v/>
      </c>
    </row>
    <row r="9" spans="1:9" x14ac:dyDescent="0.25">
      <c r="A9" s="118" t="str">
        <f t="array" ref="A9">IFERROR(INDEX('Annex 2 EHV charges'!#REF!, MATCH(0, IF(('Annex 2 EHV charges'!#REF!=""),1, COUNTIF(A$4:$A8, 'Annex 2 EHV charges'!#REF!)), 0)),"")</f>
        <v/>
      </c>
      <c r="B9" s="112" t="str">
        <f>IF($A9="","",VLOOKUP($A9,'Annex 2 EHV charges'!$D:$O,2,0))</f>
        <v/>
      </c>
      <c r="C9" s="113" t="str">
        <f>IF($A9="","",VLOOKUP($A9,'Annex 2 EHV charges'!$D:$O,3,0))</f>
        <v/>
      </c>
      <c r="D9" s="114" t="str">
        <f>IF($A9="","",VLOOKUP($A9,'Annex 2 EHV charges'!$D:$O,4,0))</f>
        <v/>
      </c>
      <c r="E9" s="119" t="str">
        <f>IFERROR(IF(VLOOKUP($A9,'Annex 2 EHV charges'!$D:$O,9,FALSE)=0,0,VLOOKUP($A9,'Annex 2 EHV charges'!$D:$O,9,FALSE)),"")</f>
        <v/>
      </c>
      <c r="F9" s="120" t="str">
        <f>IFERROR(IF(VLOOKUP($A9,'Annex 2 EHV charges'!$D:$O,10,FALSE)=0,0,VLOOKUP($A9,'Annex 2 EHV charges'!$D:$O,10,FALSE)),"")</f>
        <v/>
      </c>
      <c r="G9" s="121" t="str">
        <f>IFERROR(IF(VLOOKUP($A9,'Annex 2 EHV charges'!$D:$O,11,FALSE)=0,0,VLOOKUP($A9,'Annex 2 EHV charges'!$D:$O,11,FALSE)),"")</f>
        <v/>
      </c>
      <c r="H9" s="121" t="str">
        <f>IFERROR(IF(VLOOKUP($A9,'Annex 2 EHV charges'!$D:$O,12,FALSE)=0,0,VLOOKUP($A9,'Annex 2 EHV charges'!$D:$O,12,FALSE)),"")</f>
        <v/>
      </c>
    </row>
    <row r="10" spans="1:9" x14ac:dyDescent="0.25">
      <c r="A10" s="118" t="str">
        <f t="array" ref="A10">IFERROR(INDEX('Annex 2 EHV charges'!#REF!, MATCH(0, IF(('Annex 2 EHV charges'!#REF!=""),1, COUNTIF(A$4:$A9, 'Annex 2 EHV charges'!#REF!)), 0)),"")</f>
        <v/>
      </c>
      <c r="B10" s="112" t="str">
        <f>IF($A10="","",VLOOKUP($A10,'Annex 2 EHV charges'!$D:$O,2,0))</f>
        <v/>
      </c>
      <c r="C10" s="113" t="str">
        <f>IF($A10="","",VLOOKUP($A10,'Annex 2 EHV charges'!$D:$O,3,0))</f>
        <v/>
      </c>
      <c r="D10" s="114" t="str">
        <f>IF($A10="","",VLOOKUP($A10,'Annex 2 EHV charges'!$D:$O,4,0))</f>
        <v/>
      </c>
      <c r="E10" s="119" t="str">
        <f>IFERROR(IF(VLOOKUP($A10,'Annex 2 EHV charges'!$D:$O,9,FALSE)=0,0,VLOOKUP($A10,'Annex 2 EHV charges'!$D:$O,9,FALSE)),"")</f>
        <v/>
      </c>
      <c r="F10" s="120" t="str">
        <f>IFERROR(IF(VLOOKUP($A10,'Annex 2 EHV charges'!$D:$O,10,FALSE)=0,0,VLOOKUP($A10,'Annex 2 EHV charges'!$D:$O,10,FALSE)),"")</f>
        <v/>
      </c>
      <c r="G10" s="121" t="str">
        <f>IFERROR(IF(VLOOKUP($A10,'Annex 2 EHV charges'!$D:$O,11,FALSE)=0,0,VLOOKUP($A10,'Annex 2 EHV charges'!$D:$O,11,FALSE)),"")</f>
        <v/>
      </c>
      <c r="H10" s="121" t="str">
        <f>IFERROR(IF(VLOOKUP($A10,'Annex 2 EHV charges'!$D:$O,12,FALSE)=0,0,VLOOKUP($A10,'Annex 2 EHV charges'!$D:$O,12,FALSE)),"")</f>
        <v/>
      </c>
    </row>
    <row r="11" spans="1:9" x14ac:dyDescent="0.25">
      <c r="A11" s="118" t="str">
        <f t="array" ref="A11">IFERROR(INDEX('Annex 2 EHV charges'!#REF!, MATCH(0, IF(('Annex 2 EHV charges'!#REF!=""),1, COUNTIF(A$4:$A10, 'Annex 2 EHV charges'!#REF!)), 0)),"")</f>
        <v/>
      </c>
      <c r="B11" s="112" t="str">
        <f>IF($A11="","",VLOOKUP($A11,'Annex 2 EHV charges'!$D:$O,2,0))</f>
        <v/>
      </c>
      <c r="C11" s="113" t="str">
        <f>IF($A11="","",VLOOKUP($A11,'Annex 2 EHV charges'!$D:$O,3,0))</f>
        <v/>
      </c>
      <c r="D11" s="114" t="str">
        <f>IF($A11="","",VLOOKUP($A11,'Annex 2 EHV charges'!$D:$O,4,0))</f>
        <v/>
      </c>
      <c r="E11" s="119" t="str">
        <f>IFERROR(IF(VLOOKUP($A11,'Annex 2 EHV charges'!$D:$O,9,FALSE)=0,0,VLOOKUP($A11,'Annex 2 EHV charges'!$D:$O,9,FALSE)),"")</f>
        <v/>
      </c>
      <c r="F11" s="120" t="str">
        <f>IFERROR(IF(VLOOKUP($A11,'Annex 2 EHV charges'!$D:$O,10,FALSE)=0,0,VLOOKUP($A11,'Annex 2 EHV charges'!$D:$O,10,FALSE)),"")</f>
        <v/>
      </c>
      <c r="G11" s="121" t="str">
        <f>IFERROR(IF(VLOOKUP($A11,'Annex 2 EHV charges'!$D:$O,11,FALSE)=0,0,VLOOKUP($A11,'Annex 2 EHV charges'!$D:$O,11,FALSE)),"")</f>
        <v/>
      </c>
      <c r="H11" s="121" t="str">
        <f>IFERROR(IF(VLOOKUP($A11,'Annex 2 EHV charges'!$D:$O,12,FALSE)=0,0,VLOOKUP($A11,'Annex 2 EHV charges'!$D:$O,12,FALSE)),"")</f>
        <v/>
      </c>
    </row>
    <row r="12" spans="1:9" x14ac:dyDescent="0.25">
      <c r="A12" s="118" t="str">
        <f t="array" ref="A12">IFERROR(INDEX('Annex 2 EHV charges'!#REF!, MATCH(0, IF(('Annex 2 EHV charges'!#REF!=""),1, COUNTIF(A$4:$A11, 'Annex 2 EHV charges'!#REF!)), 0)),"")</f>
        <v/>
      </c>
      <c r="B12" s="112" t="str">
        <f>IF($A12="","",VLOOKUP($A12,'Annex 2 EHV charges'!$D:$O,2,0))</f>
        <v/>
      </c>
      <c r="C12" s="113" t="str">
        <f>IF($A12="","",VLOOKUP($A12,'Annex 2 EHV charges'!$D:$O,3,0))</f>
        <v/>
      </c>
      <c r="D12" s="114" t="str">
        <f>IF($A12="","",VLOOKUP($A12,'Annex 2 EHV charges'!$D:$O,4,0))</f>
        <v/>
      </c>
      <c r="E12" s="119" t="str">
        <f>IFERROR(IF(VLOOKUP($A12,'Annex 2 EHV charges'!$D:$O,9,FALSE)=0,0,VLOOKUP($A12,'Annex 2 EHV charges'!$D:$O,9,FALSE)),"")</f>
        <v/>
      </c>
      <c r="F12" s="120" t="str">
        <f>IFERROR(IF(VLOOKUP($A12,'Annex 2 EHV charges'!$D:$O,10,FALSE)=0,0,VLOOKUP($A12,'Annex 2 EHV charges'!$D:$O,10,FALSE)),"")</f>
        <v/>
      </c>
      <c r="G12" s="121" t="str">
        <f>IFERROR(IF(VLOOKUP($A12,'Annex 2 EHV charges'!$D:$O,11,FALSE)=0,0,VLOOKUP($A12,'Annex 2 EHV charges'!$D:$O,11,FALSE)),"")</f>
        <v/>
      </c>
      <c r="H12" s="121" t="str">
        <f>IFERROR(IF(VLOOKUP($A12,'Annex 2 EHV charges'!$D:$O,12,FALSE)=0,0,VLOOKUP($A12,'Annex 2 EHV charges'!$D:$O,12,FALSE)),"")</f>
        <v/>
      </c>
    </row>
    <row r="13" spans="1:9" x14ac:dyDescent="0.25">
      <c r="A13" s="118" t="str">
        <f t="array" ref="A13">IFERROR(INDEX('Annex 2 EHV charges'!#REF!, MATCH(0, IF(('Annex 2 EHV charges'!#REF!=""),1, COUNTIF(A$4:$A12, 'Annex 2 EHV charges'!#REF!)), 0)),"")</f>
        <v/>
      </c>
      <c r="B13" s="112" t="str">
        <f>IF($A13="","",VLOOKUP($A13,'Annex 2 EHV charges'!$D:$O,2,0))</f>
        <v/>
      </c>
      <c r="C13" s="113" t="str">
        <f>IF($A13="","",VLOOKUP($A13,'Annex 2 EHV charges'!$D:$O,3,0))</f>
        <v/>
      </c>
      <c r="D13" s="114" t="str">
        <f>IF($A13="","",VLOOKUP($A13,'Annex 2 EHV charges'!$D:$O,4,0))</f>
        <v/>
      </c>
      <c r="E13" s="119" t="str">
        <f>IFERROR(IF(VLOOKUP($A13,'Annex 2 EHV charges'!$D:$O,9,FALSE)=0,0,VLOOKUP($A13,'Annex 2 EHV charges'!$D:$O,9,FALSE)),"")</f>
        <v/>
      </c>
      <c r="F13" s="120" t="str">
        <f>IFERROR(IF(VLOOKUP($A13,'Annex 2 EHV charges'!$D:$O,10,FALSE)=0,0,VLOOKUP($A13,'Annex 2 EHV charges'!$D:$O,10,FALSE)),"")</f>
        <v/>
      </c>
      <c r="G13" s="121" t="str">
        <f>IFERROR(IF(VLOOKUP($A13,'Annex 2 EHV charges'!$D:$O,11,FALSE)=0,0,VLOOKUP($A13,'Annex 2 EHV charges'!$D:$O,11,FALSE)),"")</f>
        <v/>
      </c>
      <c r="H13" s="121" t="str">
        <f>IFERROR(IF(VLOOKUP($A13,'Annex 2 EHV charges'!$D:$O,12,FALSE)=0,0,VLOOKUP($A13,'Annex 2 EHV charges'!$D:$O,12,FALSE)),"")</f>
        <v/>
      </c>
    </row>
    <row r="14" spans="1:9" x14ac:dyDescent="0.25">
      <c r="A14" s="118" t="str">
        <f t="array" ref="A14">IFERROR(INDEX('Annex 2 EHV charges'!#REF!, MATCH(0, IF(('Annex 2 EHV charges'!#REF!=""),1, COUNTIF(A$4:$A13, 'Annex 2 EHV charges'!#REF!)), 0)),"")</f>
        <v/>
      </c>
      <c r="B14" s="112" t="str">
        <f>IF($A14="","",VLOOKUP($A14,'Annex 2 EHV charges'!$D:$O,2,0))</f>
        <v/>
      </c>
      <c r="C14" s="113" t="str">
        <f>IF($A14="","",VLOOKUP($A14,'Annex 2 EHV charges'!$D:$O,3,0))</f>
        <v/>
      </c>
      <c r="D14" s="114" t="str">
        <f>IF($A14="","",VLOOKUP($A14,'Annex 2 EHV charges'!$D:$O,4,0))</f>
        <v/>
      </c>
      <c r="E14" s="119" t="str">
        <f>IFERROR(IF(VLOOKUP($A14,'Annex 2 EHV charges'!$D:$O,9,FALSE)=0,0,VLOOKUP($A14,'Annex 2 EHV charges'!$D:$O,9,FALSE)),"")</f>
        <v/>
      </c>
      <c r="F14" s="120" t="str">
        <f>IFERROR(IF(VLOOKUP($A14,'Annex 2 EHV charges'!$D:$O,10,FALSE)=0,0,VLOOKUP($A14,'Annex 2 EHV charges'!$D:$O,10,FALSE)),"")</f>
        <v/>
      </c>
      <c r="G14" s="121" t="str">
        <f>IFERROR(IF(VLOOKUP($A14,'Annex 2 EHV charges'!$D:$O,11,FALSE)=0,0,VLOOKUP($A14,'Annex 2 EHV charges'!$D:$O,11,FALSE)),"")</f>
        <v/>
      </c>
      <c r="H14" s="121" t="str">
        <f>IFERROR(IF(VLOOKUP($A14,'Annex 2 EHV charges'!$D:$O,12,FALSE)=0,0,VLOOKUP($A14,'Annex 2 EHV charges'!$D:$O,12,FALSE)),"")</f>
        <v/>
      </c>
    </row>
    <row r="15" spans="1:9" x14ac:dyDescent="0.25">
      <c r="A15" s="118" t="str">
        <f t="array" ref="A15">IFERROR(INDEX('Annex 2 EHV charges'!#REF!, MATCH(0, IF(('Annex 2 EHV charges'!#REF!=""),1, COUNTIF(A$4:$A14, 'Annex 2 EHV charges'!#REF!)), 0)),"")</f>
        <v/>
      </c>
      <c r="B15" s="112" t="str">
        <f>IF($A15="","",VLOOKUP($A15,'Annex 2 EHV charges'!$D:$O,2,0))</f>
        <v/>
      </c>
      <c r="C15" s="113" t="str">
        <f>IF($A15="","",VLOOKUP($A15,'Annex 2 EHV charges'!$D:$O,3,0))</f>
        <v/>
      </c>
      <c r="D15" s="114" t="str">
        <f>IF($A15="","",VLOOKUP($A15,'Annex 2 EHV charges'!$D:$O,4,0))</f>
        <v/>
      </c>
      <c r="E15" s="119" t="str">
        <f>IFERROR(IF(VLOOKUP($A15,'Annex 2 EHV charges'!$D:$O,9,FALSE)=0,0,VLOOKUP($A15,'Annex 2 EHV charges'!$D:$O,9,FALSE)),"")</f>
        <v/>
      </c>
      <c r="F15" s="120" t="str">
        <f>IFERROR(IF(VLOOKUP($A15,'Annex 2 EHV charges'!$D:$O,10,FALSE)=0,0,VLOOKUP($A15,'Annex 2 EHV charges'!$D:$O,10,FALSE)),"")</f>
        <v/>
      </c>
      <c r="G15" s="121" t="str">
        <f>IFERROR(IF(VLOOKUP($A15,'Annex 2 EHV charges'!$D:$O,11,FALSE)=0,0,VLOOKUP($A15,'Annex 2 EHV charges'!$D:$O,11,FALSE)),"")</f>
        <v/>
      </c>
      <c r="H15" s="121" t="str">
        <f>IFERROR(IF(VLOOKUP($A15,'Annex 2 EHV charges'!$D:$O,12,FALSE)=0,0,VLOOKUP($A15,'Annex 2 EHV charges'!$D:$O,12,FALSE)),"")</f>
        <v/>
      </c>
    </row>
    <row r="16" spans="1:9" x14ac:dyDescent="0.25">
      <c r="A16" s="118" t="str">
        <f t="array" ref="A16">IFERROR(INDEX('Annex 2 EHV charges'!#REF!, MATCH(0, IF(('Annex 2 EHV charges'!#REF!=""),1, COUNTIF(A$4:$A15, 'Annex 2 EHV charges'!#REF!)), 0)),"")</f>
        <v/>
      </c>
      <c r="B16" s="112" t="str">
        <f>IF($A16="","",VLOOKUP($A16,'Annex 2 EHV charges'!$D:$O,2,0))</f>
        <v/>
      </c>
      <c r="C16" s="113" t="str">
        <f>IF($A16="","",VLOOKUP($A16,'Annex 2 EHV charges'!$D:$O,3,0))</f>
        <v/>
      </c>
      <c r="D16" s="114" t="str">
        <f>IF($A16="","",VLOOKUP($A16,'Annex 2 EHV charges'!$D:$O,4,0))</f>
        <v/>
      </c>
      <c r="E16" s="119" t="str">
        <f>IFERROR(IF(VLOOKUP($A16,'Annex 2 EHV charges'!$D:$O,9,FALSE)=0,0,VLOOKUP($A16,'Annex 2 EHV charges'!$D:$O,9,FALSE)),"")</f>
        <v/>
      </c>
      <c r="F16" s="120" t="str">
        <f>IFERROR(IF(VLOOKUP($A16,'Annex 2 EHV charges'!$D:$O,10,FALSE)=0,0,VLOOKUP($A16,'Annex 2 EHV charges'!$D:$O,10,FALSE)),"")</f>
        <v/>
      </c>
      <c r="G16" s="121" t="str">
        <f>IFERROR(IF(VLOOKUP($A16,'Annex 2 EHV charges'!$D:$O,11,FALSE)=0,0,VLOOKUP($A16,'Annex 2 EHV charges'!$D:$O,11,FALSE)),"")</f>
        <v/>
      </c>
      <c r="H16" s="121" t="str">
        <f>IFERROR(IF(VLOOKUP($A16,'Annex 2 EHV charges'!$D:$O,12,FALSE)=0,0,VLOOKUP($A16,'Annex 2 EHV charges'!$D:$O,12,FALSE)),"")</f>
        <v/>
      </c>
    </row>
    <row r="17" spans="1:8" x14ac:dyDescent="0.25">
      <c r="A17" s="118" t="str">
        <f t="array" ref="A17">IFERROR(INDEX('Annex 2 EHV charges'!#REF!, MATCH(0, IF(('Annex 2 EHV charges'!#REF!=""),1, COUNTIF(A$4:$A16, 'Annex 2 EHV charges'!#REF!)), 0)),"")</f>
        <v/>
      </c>
      <c r="B17" s="112" t="str">
        <f>IF($A17="","",VLOOKUP($A17,'Annex 2 EHV charges'!$D:$O,2,0))</f>
        <v/>
      </c>
      <c r="C17" s="113" t="str">
        <f>IF($A17="","",VLOOKUP($A17,'Annex 2 EHV charges'!$D:$O,3,0))</f>
        <v/>
      </c>
      <c r="D17" s="114" t="str">
        <f>IF($A17="","",VLOOKUP($A17,'Annex 2 EHV charges'!$D:$O,4,0))</f>
        <v/>
      </c>
      <c r="E17" s="119" t="str">
        <f>IFERROR(IF(VLOOKUP($A17,'Annex 2 EHV charges'!$D:$O,9,FALSE)=0,0,VLOOKUP($A17,'Annex 2 EHV charges'!$D:$O,9,FALSE)),"")</f>
        <v/>
      </c>
      <c r="F17" s="120" t="str">
        <f>IFERROR(IF(VLOOKUP($A17,'Annex 2 EHV charges'!$D:$O,10,FALSE)=0,0,VLOOKUP($A17,'Annex 2 EHV charges'!$D:$O,10,FALSE)),"")</f>
        <v/>
      </c>
      <c r="G17" s="121" t="str">
        <f>IFERROR(IF(VLOOKUP($A17,'Annex 2 EHV charges'!$D:$O,11,FALSE)=0,0,VLOOKUP($A17,'Annex 2 EHV charges'!$D:$O,11,FALSE)),"")</f>
        <v/>
      </c>
      <c r="H17" s="121" t="str">
        <f>IFERROR(IF(VLOOKUP($A17,'Annex 2 EHV charges'!$D:$O,12,FALSE)=0,0,VLOOKUP($A17,'Annex 2 EHV charges'!$D:$O,12,FALSE)),"")</f>
        <v/>
      </c>
    </row>
    <row r="18" spans="1:8" x14ac:dyDescent="0.25">
      <c r="A18" s="118" t="str">
        <f t="array" ref="A18">IFERROR(INDEX('Annex 2 EHV charges'!#REF!, MATCH(0, IF(('Annex 2 EHV charges'!#REF!=""),1, COUNTIF(A$4:$A17, 'Annex 2 EHV charges'!#REF!)), 0)),"")</f>
        <v/>
      </c>
      <c r="B18" s="112" t="str">
        <f>IF($A18="","",VLOOKUP($A18,'Annex 2 EHV charges'!$D:$O,2,0))</f>
        <v/>
      </c>
      <c r="C18" s="113" t="str">
        <f>IF($A18="","",VLOOKUP($A18,'Annex 2 EHV charges'!$D:$O,3,0))</f>
        <v/>
      </c>
      <c r="D18" s="114" t="str">
        <f>IF($A18="","",VLOOKUP($A18,'Annex 2 EHV charges'!$D:$O,4,0))</f>
        <v/>
      </c>
      <c r="E18" s="119" t="str">
        <f>IFERROR(IF(VLOOKUP($A18,'Annex 2 EHV charges'!$D:$O,9,FALSE)=0,0,VLOOKUP($A18,'Annex 2 EHV charges'!$D:$O,9,FALSE)),"")</f>
        <v/>
      </c>
      <c r="F18" s="120" t="str">
        <f>IFERROR(IF(VLOOKUP($A18,'Annex 2 EHV charges'!$D:$O,10,FALSE)=0,0,VLOOKUP($A18,'Annex 2 EHV charges'!$D:$O,10,FALSE)),"")</f>
        <v/>
      </c>
      <c r="G18" s="121" t="str">
        <f>IFERROR(IF(VLOOKUP($A18,'Annex 2 EHV charges'!$D:$O,11,FALSE)=0,0,VLOOKUP($A18,'Annex 2 EHV charges'!$D:$O,11,FALSE)),"")</f>
        <v/>
      </c>
      <c r="H18" s="121" t="str">
        <f>IFERROR(IF(VLOOKUP($A18,'Annex 2 EHV charges'!$D:$O,12,FALSE)=0,0,VLOOKUP($A18,'Annex 2 EHV charges'!$D:$O,12,FALSE)),"")</f>
        <v/>
      </c>
    </row>
    <row r="19" spans="1:8" x14ac:dyDescent="0.25">
      <c r="A19" s="118" t="str">
        <f t="array" ref="A19">IFERROR(INDEX('Annex 2 EHV charges'!#REF!, MATCH(0, IF(('Annex 2 EHV charges'!#REF!=""),1, COUNTIF(A$4:$A18, 'Annex 2 EHV charges'!#REF!)), 0)),"")</f>
        <v/>
      </c>
      <c r="B19" s="112" t="str">
        <f>IF($A19="","",VLOOKUP($A19,'Annex 2 EHV charges'!$D:$O,2,0))</f>
        <v/>
      </c>
      <c r="C19" s="113" t="str">
        <f>IF($A19="","",VLOOKUP($A19,'Annex 2 EHV charges'!$D:$O,3,0))</f>
        <v/>
      </c>
      <c r="D19" s="114" t="str">
        <f>IF($A19="","",VLOOKUP($A19,'Annex 2 EHV charges'!$D:$O,4,0))</f>
        <v/>
      </c>
      <c r="E19" s="119" t="str">
        <f>IFERROR(IF(VLOOKUP($A19,'Annex 2 EHV charges'!$D:$O,9,FALSE)=0,0,VLOOKUP($A19,'Annex 2 EHV charges'!$D:$O,9,FALSE)),"")</f>
        <v/>
      </c>
      <c r="F19" s="120" t="str">
        <f>IFERROR(IF(VLOOKUP($A19,'Annex 2 EHV charges'!$D:$O,10,FALSE)=0,0,VLOOKUP($A19,'Annex 2 EHV charges'!$D:$O,10,FALSE)),"")</f>
        <v/>
      </c>
      <c r="G19" s="121" t="str">
        <f>IFERROR(IF(VLOOKUP($A19,'Annex 2 EHV charges'!$D:$O,11,FALSE)=0,0,VLOOKUP($A19,'Annex 2 EHV charges'!$D:$O,11,FALSE)),"")</f>
        <v/>
      </c>
      <c r="H19" s="121" t="str">
        <f>IFERROR(IF(VLOOKUP($A19,'Annex 2 EHV charges'!$D:$O,12,FALSE)=0,0,VLOOKUP($A19,'Annex 2 EHV charges'!$D:$O,12,FALSE)),"")</f>
        <v/>
      </c>
    </row>
    <row r="20" spans="1:8" x14ac:dyDescent="0.25">
      <c r="A20" s="118" t="str">
        <f t="array" ref="A20">IFERROR(INDEX('Annex 2 EHV charges'!#REF!, MATCH(0, IF(('Annex 2 EHV charges'!#REF!=""),1, COUNTIF(A$4:$A19, 'Annex 2 EHV charges'!#REF!)), 0)),"")</f>
        <v/>
      </c>
      <c r="B20" s="112" t="str">
        <f>IF($A20="","",VLOOKUP($A20,'Annex 2 EHV charges'!$D:$O,2,0))</f>
        <v/>
      </c>
      <c r="C20" s="113" t="str">
        <f>IF($A20="","",VLOOKUP($A20,'Annex 2 EHV charges'!$D:$O,3,0))</f>
        <v/>
      </c>
      <c r="D20" s="114" t="str">
        <f>IF($A20="","",VLOOKUP($A20,'Annex 2 EHV charges'!$D:$O,4,0))</f>
        <v/>
      </c>
      <c r="E20" s="119" t="str">
        <f>IFERROR(IF(VLOOKUP($A20,'Annex 2 EHV charges'!$D:$O,9,FALSE)=0,0,VLOOKUP($A20,'Annex 2 EHV charges'!$D:$O,9,FALSE)),"")</f>
        <v/>
      </c>
      <c r="F20" s="120" t="str">
        <f>IFERROR(IF(VLOOKUP($A20,'Annex 2 EHV charges'!$D:$O,10,FALSE)=0,0,VLOOKUP($A20,'Annex 2 EHV charges'!$D:$O,10,FALSE)),"")</f>
        <v/>
      </c>
      <c r="G20" s="121" t="str">
        <f>IFERROR(IF(VLOOKUP($A20,'Annex 2 EHV charges'!$D:$O,11,FALSE)=0,0,VLOOKUP($A20,'Annex 2 EHV charges'!$D:$O,11,FALSE)),"")</f>
        <v/>
      </c>
      <c r="H20" s="121" t="str">
        <f>IFERROR(IF(VLOOKUP($A20,'Annex 2 EHV charges'!$D:$O,12,FALSE)=0,0,VLOOKUP($A20,'Annex 2 EHV charges'!$D:$O,12,FALSE)),"")</f>
        <v/>
      </c>
    </row>
    <row r="21" spans="1:8" x14ac:dyDescent="0.25">
      <c r="A21" s="118" t="str">
        <f t="array" ref="A21">IFERROR(INDEX('Annex 2 EHV charges'!#REF!, MATCH(0, IF(('Annex 2 EHV charges'!#REF!=""),1, COUNTIF(A$4:$A20, 'Annex 2 EHV charges'!#REF!)), 0)),"")</f>
        <v/>
      </c>
      <c r="B21" s="112" t="str">
        <f>IF($A21="","",VLOOKUP($A21,'Annex 2 EHV charges'!$D:$O,2,0))</f>
        <v/>
      </c>
      <c r="C21" s="113" t="str">
        <f>IF($A21="","",VLOOKUP($A21,'Annex 2 EHV charges'!$D:$O,3,0))</f>
        <v/>
      </c>
      <c r="D21" s="114" t="str">
        <f>IF($A21="","",VLOOKUP($A21,'Annex 2 EHV charges'!$D:$O,4,0))</f>
        <v/>
      </c>
      <c r="E21" s="119" t="str">
        <f>IFERROR(IF(VLOOKUP($A21,'Annex 2 EHV charges'!$D:$O,9,FALSE)=0,0,VLOOKUP($A21,'Annex 2 EHV charges'!$D:$O,9,FALSE)),"")</f>
        <v/>
      </c>
      <c r="F21" s="120" t="str">
        <f>IFERROR(IF(VLOOKUP($A21,'Annex 2 EHV charges'!$D:$O,10,FALSE)=0,0,VLOOKUP($A21,'Annex 2 EHV charges'!$D:$O,10,FALSE)),"")</f>
        <v/>
      </c>
      <c r="G21" s="121" t="str">
        <f>IFERROR(IF(VLOOKUP($A21,'Annex 2 EHV charges'!$D:$O,11,FALSE)=0,0,VLOOKUP($A21,'Annex 2 EHV charges'!$D:$O,11,FALSE)),"")</f>
        <v/>
      </c>
      <c r="H21" s="121" t="str">
        <f>IFERROR(IF(VLOOKUP($A21,'Annex 2 EHV charges'!$D:$O,12,FALSE)=0,0,VLOOKUP($A21,'Annex 2 EHV charges'!$D:$O,12,FALSE)),"")</f>
        <v/>
      </c>
    </row>
    <row r="22" spans="1:8" x14ac:dyDescent="0.25">
      <c r="A22" s="118" t="str">
        <f t="array" ref="A22">IFERROR(INDEX('Annex 2 EHV charges'!#REF!, MATCH(0, IF(('Annex 2 EHV charges'!#REF!=""),1, COUNTIF(A$4:$A21, 'Annex 2 EHV charges'!#REF!)), 0)),"")</f>
        <v/>
      </c>
      <c r="B22" s="112" t="str">
        <f>IF($A22="","",VLOOKUP($A22,'Annex 2 EHV charges'!$D:$O,2,0))</f>
        <v/>
      </c>
      <c r="C22" s="113" t="str">
        <f>IF($A22="","",VLOOKUP($A22,'Annex 2 EHV charges'!$D:$O,3,0))</f>
        <v/>
      </c>
      <c r="D22" s="114" t="str">
        <f>IF($A22="","",VLOOKUP($A22,'Annex 2 EHV charges'!$D:$O,4,0))</f>
        <v/>
      </c>
      <c r="E22" s="119" t="str">
        <f>IFERROR(IF(VLOOKUP($A22,'Annex 2 EHV charges'!$D:$O,9,FALSE)=0,0,VLOOKUP($A22,'Annex 2 EHV charges'!$D:$O,9,FALSE)),"")</f>
        <v/>
      </c>
      <c r="F22" s="120" t="str">
        <f>IFERROR(IF(VLOOKUP($A22,'Annex 2 EHV charges'!$D:$O,10,FALSE)=0,0,VLOOKUP($A22,'Annex 2 EHV charges'!$D:$O,10,FALSE)),"")</f>
        <v/>
      </c>
      <c r="G22" s="121" t="str">
        <f>IFERROR(IF(VLOOKUP($A22,'Annex 2 EHV charges'!$D:$O,11,FALSE)=0,0,VLOOKUP($A22,'Annex 2 EHV charges'!$D:$O,11,FALSE)),"")</f>
        <v/>
      </c>
      <c r="H22" s="121" t="str">
        <f>IFERROR(IF(VLOOKUP($A22,'Annex 2 EHV charges'!$D:$O,12,FALSE)=0,0,VLOOKUP($A22,'Annex 2 EHV charges'!$D:$O,12,FALSE)),"")</f>
        <v/>
      </c>
    </row>
    <row r="23" spans="1:8" x14ac:dyDescent="0.25">
      <c r="A23" s="118" t="str">
        <f t="array" ref="A23">IFERROR(INDEX('Annex 2 EHV charges'!#REF!, MATCH(0, IF(('Annex 2 EHV charges'!#REF!=""),1, COUNTIF(A$4:$A22, 'Annex 2 EHV charges'!#REF!)), 0)),"")</f>
        <v/>
      </c>
      <c r="B23" s="112" t="str">
        <f>IF($A23="","",VLOOKUP($A23,'Annex 2 EHV charges'!$D:$O,2,0))</f>
        <v/>
      </c>
      <c r="C23" s="113" t="str">
        <f>IF($A23="","",VLOOKUP($A23,'Annex 2 EHV charges'!$D:$O,3,0))</f>
        <v/>
      </c>
      <c r="D23" s="114" t="str">
        <f>IF($A23="","",VLOOKUP($A23,'Annex 2 EHV charges'!$D:$O,4,0))</f>
        <v/>
      </c>
      <c r="E23" s="119" t="str">
        <f>IFERROR(IF(VLOOKUP($A23,'Annex 2 EHV charges'!$D:$O,9,FALSE)=0,0,VLOOKUP($A23,'Annex 2 EHV charges'!$D:$O,9,FALSE)),"")</f>
        <v/>
      </c>
      <c r="F23" s="120" t="str">
        <f>IFERROR(IF(VLOOKUP($A23,'Annex 2 EHV charges'!$D:$O,10,FALSE)=0,0,VLOOKUP($A23,'Annex 2 EHV charges'!$D:$O,10,FALSE)),"")</f>
        <v/>
      </c>
      <c r="G23" s="121" t="str">
        <f>IFERROR(IF(VLOOKUP($A23,'Annex 2 EHV charges'!$D:$O,11,FALSE)=0,0,VLOOKUP($A23,'Annex 2 EHV charges'!$D:$O,11,FALSE)),"")</f>
        <v/>
      </c>
      <c r="H23" s="121" t="str">
        <f>IFERROR(IF(VLOOKUP($A23,'Annex 2 EHV charges'!$D:$O,12,FALSE)=0,0,VLOOKUP($A23,'Annex 2 EHV charges'!$D:$O,12,FALSE)),"")</f>
        <v/>
      </c>
    </row>
    <row r="24" spans="1:8" x14ac:dyDescent="0.25">
      <c r="A24" s="118" t="str">
        <f t="array" ref="A24">IFERROR(INDEX('Annex 2 EHV charges'!#REF!, MATCH(0, IF(('Annex 2 EHV charges'!#REF!=""),1, COUNTIF(A$4:$A23, 'Annex 2 EHV charges'!#REF!)), 0)),"")</f>
        <v/>
      </c>
      <c r="B24" s="112" t="str">
        <f>IF($A24="","",VLOOKUP($A24,'Annex 2 EHV charges'!$D:$O,2,0))</f>
        <v/>
      </c>
      <c r="C24" s="113" t="str">
        <f>IF($A24="","",VLOOKUP($A24,'Annex 2 EHV charges'!$D:$O,3,0))</f>
        <v/>
      </c>
      <c r="D24" s="114" t="str">
        <f>IF($A24="","",VLOOKUP($A24,'Annex 2 EHV charges'!$D:$O,4,0))</f>
        <v/>
      </c>
      <c r="E24" s="119" t="str">
        <f>IFERROR(IF(VLOOKUP($A24,'Annex 2 EHV charges'!$D:$O,9,FALSE)=0,0,VLOOKUP($A24,'Annex 2 EHV charges'!$D:$O,9,FALSE)),"")</f>
        <v/>
      </c>
      <c r="F24" s="120" t="str">
        <f>IFERROR(IF(VLOOKUP($A24,'Annex 2 EHV charges'!$D:$O,10,FALSE)=0,0,VLOOKUP($A24,'Annex 2 EHV charges'!$D:$O,10,FALSE)),"")</f>
        <v/>
      </c>
      <c r="G24" s="121" t="str">
        <f>IFERROR(IF(VLOOKUP($A24,'Annex 2 EHV charges'!$D:$O,11,FALSE)=0,0,VLOOKUP($A24,'Annex 2 EHV charges'!$D:$O,11,FALSE)),"")</f>
        <v/>
      </c>
      <c r="H24" s="121" t="str">
        <f>IFERROR(IF(VLOOKUP($A24,'Annex 2 EHV charges'!$D:$O,12,FALSE)=0,0,VLOOKUP($A24,'Annex 2 EHV charges'!$D:$O,12,FALSE)),"")</f>
        <v/>
      </c>
    </row>
    <row r="25" spans="1:8" x14ac:dyDescent="0.25">
      <c r="A25" s="118" t="str">
        <f t="array" ref="A25">IFERROR(INDEX('Annex 2 EHV charges'!#REF!, MATCH(0, IF(('Annex 2 EHV charges'!#REF!=""),1, COUNTIF(A$4:$A24, 'Annex 2 EHV charges'!#REF!)), 0)),"")</f>
        <v/>
      </c>
      <c r="B25" s="112" t="str">
        <f>IF($A25="","",VLOOKUP($A25,'Annex 2 EHV charges'!$D:$O,2,0))</f>
        <v/>
      </c>
      <c r="C25" s="113" t="str">
        <f>IF($A25="","",VLOOKUP($A25,'Annex 2 EHV charges'!$D:$O,3,0))</f>
        <v/>
      </c>
      <c r="D25" s="114" t="str">
        <f>IF($A25="","",VLOOKUP($A25,'Annex 2 EHV charges'!$D:$O,4,0))</f>
        <v/>
      </c>
      <c r="E25" s="119" t="str">
        <f>IFERROR(IF(VLOOKUP($A25,'Annex 2 EHV charges'!$D:$O,9,FALSE)=0,0,VLOOKUP($A25,'Annex 2 EHV charges'!$D:$O,9,FALSE)),"")</f>
        <v/>
      </c>
      <c r="F25" s="120" t="str">
        <f>IFERROR(IF(VLOOKUP($A25,'Annex 2 EHV charges'!$D:$O,10,FALSE)=0,0,VLOOKUP($A25,'Annex 2 EHV charges'!$D:$O,10,FALSE)),"")</f>
        <v/>
      </c>
      <c r="G25" s="121" t="str">
        <f>IFERROR(IF(VLOOKUP($A25,'Annex 2 EHV charges'!$D:$O,11,FALSE)=0,0,VLOOKUP($A25,'Annex 2 EHV charges'!$D:$O,11,FALSE)),"")</f>
        <v/>
      </c>
      <c r="H25" s="121" t="str">
        <f>IFERROR(IF(VLOOKUP($A25,'Annex 2 EHV charges'!$D:$O,12,FALSE)=0,0,VLOOKUP($A25,'Annex 2 EHV charges'!$D:$O,12,FALSE)),"")</f>
        <v/>
      </c>
    </row>
    <row r="26" spans="1:8" x14ac:dyDescent="0.25">
      <c r="A26" s="118" t="str">
        <f t="array" ref="A26">IFERROR(INDEX('Annex 2 EHV charges'!#REF!, MATCH(0, IF(('Annex 2 EHV charges'!#REF!=""),1, COUNTIF(A$4:$A25, 'Annex 2 EHV charges'!#REF!)), 0)),"")</f>
        <v/>
      </c>
      <c r="B26" s="112" t="str">
        <f>IF($A26="","",VLOOKUP($A26,'Annex 2 EHV charges'!$D:$O,2,0))</f>
        <v/>
      </c>
      <c r="C26" s="113" t="str">
        <f>IF($A26="","",VLOOKUP($A26,'Annex 2 EHV charges'!$D:$O,3,0))</f>
        <v/>
      </c>
      <c r="D26" s="114" t="str">
        <f>IF($A26="","",VLOOKUP($A26,'Annex 2 EHV charges'!$D:$O,4,0))</f>
        <v/>
      </c>
      <c r="E26" s="119" t="str">
        <f>IFERROR(IF(VLOOKUP($A26,'Annex 2 EHV charges'!$D:$O,9,FALSE)=0,0,VLOOKUP($A26,'Annex 2 EHV charges'!$D:$O,9,FALSE)),"")</f>
        <v/>
      </c>
      <c r="F26" s="120" t="str">
        <f>IFERROR(IF(VLOOKUP($A26,'Annex 2 EHV charges'!$D:$O,10,FALSE)=0,0,VLOOKUP($A26,'Annex 2 EHV charges'!$D:$O,10,FALSE)),"")</f>
        <v/>
      </c>
      <c r="G26" s="121" t="str">
        <f>IFERROR(IF(VLOOKUP($A26,'Annex 2 EHV charges'!$D:$O,11,FALSE)=0,0,VLOOKUP($A26,'Annex 2 EHV charges'!$D:$O,11,FALSE)),"")</f>
        <v/>
      </c>
      <c r="H26" s="121" t="str">
        <f>IFERROR(IF(VLOOKUP($A26,'Annex 2 EHV charges'!$D:$O,12,FALSE)=0,0,VLOOKUP($A26,'Annex 2 EHV charges'!$D:$O,12,FALSE)),"")</f>
        <v/>
      </c>
    </row>
    <row r="27" spans="1:8" x14ac:dyDescent="0.25">
      <c r="A27" s="118" t="str">
        <f t="array" ref="A27">IFERROR(INDEX('Annex 2 EHV charges'!#REF!, MATCH(0, IF(('Annex 2 EHV charges'!#REF!=""),1, COUNTIF(A$4:$A26, 'Annex 2 EHV charges'!#REF!)), 0)),"")</f>
        <v/>
      </c>
      <c r="B27" s="112" t="str">
        <f>IF($A27="","",VLOOKUP($A27,'Annex 2 EHV charges'!$D:$O,2,0))</f>
        <v/>
      </c>
      <c r="C27" s="113" t="str">
        <f>IF($A27="","",VLOOKUP($A27,'Annex 2 EHV charges'!$D:$O,3,0))</f>
        <v/>
      </c>
      <c r="D27" s="114" t="str">
        <f>IF($A27="","",VLOOKUP($A27,'Annex 2 EHV charges'!$D:$O,4,0))</f>
        <v/>
      </c>
      <c r="E27" s="119" t="str">
        <f>IFERROR(IF(VLOOKUP($A27,'Annex 2 EHV charges'!$D:$O,9,FALSE)=0,0,VLOOKUP($A27,'Annex 2 EHV charges'!$D:$O,9,FALSE)),"")</f>
        <v/>
      </c>
      <c r="F27" s="120" t="str">
        <f>IFERROR(IF(VLOOKUP($A27,'Annex 2 EHV charges'!$D:$O,10,FALSE)=0,0,VLOOKUP($A27,'Annex 2 EHV charges'!$D:$O,10,FALSE)),"")</f>
        <v/>
      </c>
      <c r="G27" s="121" t="str">
        <f>IFERROR(IF(VLOOKUP($A27,'Annex 2 EHV charges'!$D:$O,11,FALSE)=0,0,VLOOKUP($A27,'Annex 2 EHV charges'!$D:$O,11,FALSE)),"")</f>
        <v/>
      </c>
      <c r="H27" s="121" t="str">
        <f>IFERROR(IF(VLOOKUP($A27,'Annex 2 EHV charges'!$D:$O,12,FALSE)=0,0,VLOOKUP($A27,'Annex 2 EHV charges'!$D:$O,12,FALSE)),"")</f>
        <v/>
      </c>
    </row>
    <row r="28" spans="1:8" x14ac:dyDescent="0.25">
      <c r="A28" s="118" t="str">
        <f t="array" ref="A28">IFERROR(INDEX('Annex 2 EHV charges'!#REF!, MATCH(0, IF(('Annex 2 EHV charges'!#REF!=""),1, COUNTIF(A$4:$A27, 'Annex 2 EHV charges'!#REF!)), 0)),"")</f>
        <v/>
      </c>
      <c r="B28" s="112" t="str">
        <f>IF($A28="","",VLOOKUP($A28,'Annex 2 EHV charges'!$D:$O,2,0))</f>
        <v/>
      </c>
      <c r="C28" s="113" t="str">
        <f>IF($A28="","",VLOOKUP($A28,'Annex 2 EHV charges'!$D:$O,3,0))</f>
        <v/>
      </c>
      <c r="D28" s="114" t="str">
        <f>IF($A28="","",VLOOKUP($A28,'Annex 2 EHV charges'!$D:$O,4,0))</f>
        <v/>
      </c>
      <c r="E28" s="119" t="str">
        <f>IFERROR(IF(VLOOKUP($A28,'Annex 2 EHV charges'!$D:$O,9,FALSE)=0,0,VLOOKUP($A28,'Annex 2 EHV charges'!$D:$O,9,FALSE)),"")</f>
        <v/>
      </c>
      <c r="F28" s="120" t="str">
        <f>IFERROR(IF(VLOOKUP($A28,'Annex 2 EHV charges'!$D:$O,10,FALSE)=0,0,VLOOKUP($A28,'Annex 2 EHV charges'!$D:$O,10,FALSE)),"")</f>
        <v/>
      </c>
      <c r="G28" s="121" t="str">
        <f>IFERROR(IF(VLOOKUP($A28,'Annex 2 EHV charges'!$D:$O,11,FALSE)=0,0,VLOOKUP($A28,'Annex 2 EHV charges'!$D:$O,11,FALSE)),"")</f>
        <v/>
      </c>
      <c r="H28" s="121" t="str">
        <f>IFERROR(IF(VLOOKUP($A28,'Annex 2 EHV charges'!$D:$O,12,FALSE)=0,0,VLOOKUP($A28,'Annex 2 EHV charges'!$D:$O,12,FALSE)),"")</f>
        <v/>
      </c>
    </row>
    <row r="29" spans="1:8" x14ac:dyDescent="0.25">
      <c r="A29" s="118" t="str">
        <f t="array" ref="A29">IFERROR(INDEX('Annex 2 EHV charges'!#REF!, MATCH(0, IF(('Annex 2 EHV charges'!#REF!=""),1, COUNTIF(A$4:$A28, 'Annex 2 EHV charges'!#REF!)), 0)),"")</f>
        <v/>
      </c>
      <c r="B29" s="112" t="str">
        <f>IF($A29="","",VLOOKUP($A29,'Annex 2 EHV charges'!$D:$O,2,0))</f>
        <v/>
      </c>
      <c r="C29" s="113" t="str">
        <f>IF($A29="","",VLOOKUP($A29,'Annex 2 EHV charges'!$D:$O,3,0))</f>
        <v/>
      </c>
      <c r="D29" s="114" t="str">
        <f>IF($A29="","",VLOOKUP($A29,'Annex 2 EHV charges'!$D:$O,4,0))</f>
        <v/>
      </c>
      <c r="E29" s="119" t="str">
        <f>IFERROR(IF(VLOOKUP($A29,'Annex 2 EHV charges'!$D:$O,9,FALSE)=0,0,VLOOKUP($A29,'Annex 2 EHV charges'!$D:$O,9,FALSE)),"")</f>
        <v/>
      </c>
      <c r="F29" s="120" t="str">
        <f>IFERROR(IF(VLOOKUP($A29,'Annex 2 EHV charges'!$D:$O,10,FALSE)=0,0,VLOOKUP($A29,'Annex 2 EHV charges'!$D:$O,10,FALSE)),"")</f>
        <v/>
      </c>
      <c r="G29" s="121" t="str">
        <f>IFERROR(IF(VLOOKUP($A29,'Annex 2 EHV charges'!$D:$O,11,FALSE)=0,0,VLOOKUP($A29,'Annex 2 EHV charges'!$D:$O,11,FALSE)),"")</f>
        <v/>
      </c>
      <c r="H29" s="121" t="str">
        <f>IFERROR(IF(VLOOKUP($A29,'Annex 2 EHV charges'!$D:$O,12,FALSE)=0,0,VLOOKUP($A29,'Annex 2 EHV charges'!$D:$O,12,FALSE)),"")</f>
        <v/>
      </c>
    </row>
    <row r="30" spans="1:8" x14ac:dyDescent="0.25">
      <c r="A30" s="118" t="str">
        <f t="array" ref="A30">IFERROR(INDEX('Annex 2 EHV charges'!#REF!, MATCH(0, IF(('Annex 2 EHV charges'!#REF!=""),1, COUNTIF(A$4:$A29, 'Annex 2 EHV charges'!#REF!)), 0)),"")</f>
        <v/>
      </c>
      <c r="B30" s="112" t="str">
        <f>IF($A30="","",VLOOKUP($A30,'Annex 2 EHV charges'!$D:$O,2,0))</f>
        <v/>
      </c>
      <c r="C30" s="113" t="str">
        <f>IF($A30="","",VLOOKUP($A30,'Annex 2 EHV charges'!$D:$O,3,0))</f>
        <v/>
      </c>
      <c r="D30" s="114" t="str">
        <f>IF($A30="","",VLOOKUP($A30,'Annex 2 EHV charges'!$D:$O,4,0))</f>
        <v/>
      </c>
      <c r="E30" s="119" t="str">
        <f>IFERROR(IF(VLOOKUP($A30,'Annex 2 EHV charges'!$D:$O,9,FALSE)=0,0,VLOOKUP($A30,'Annex 2 EHV charges'!$D:$O,9,FALSE)),"")</f>
        <v/>
      </c>
      <c r="F30" s="120" t="str">
        <f>IFERROR(IF(VLOOKUP($A30,'Annex 2 EHV charges'!$D:$O,10,FALSE)=0,0,VLOOKUP($A30,'Annex 2 EHV charges'!$D:$O,10,FALSE)),"")</f>
        <v/>
      </c>
      <c r="G30" s="121" t="str">
        <f>IFERROR(IF(VLOOKUP($A30,'Annex 2 EHV charges'!$D:$O,11,FALSE)=0,0,VLOOKUP($A30,'Annex 2 EHV charges'!$D:$O,11,FALSE)),"")</f>
        <v/>
      </c>
      <c r="H30" s="121" t="str">
        <f>IFERROR(IF(VLOOKUP($A30,'Annex 2 EHV charges'!$D:$O,12,FALSE)=0,0,VLOOKUP($A30,'Annex 2 EHV charges'!$D:$O,12,FALSE)),"")</f>
        <v/>
      </c>
    </row>
    <row r="31" spans="1:8" x14ac:dyDescent="0.25">
      <c r="A31" s="118" t="str">
        <f t="array" ref="A31">IFERROR(INDEX('Annex 2 EHV charges'!#REF!, MATCH(0, IF(('Annex 2 EHV charges'!#REF!=""),1, COUNTIF(A$4:$A30, 'Annex 2 EHV charges'!#REF!)), 0)),"")</f>
        <v/>
      </c>
      <c r="B31" s="112" t="str">
        <f>IF($A31="","",VLOOKUP($A31,'Annex 2 EHV charges'!$D:$O,2,0))</f>
        <v/>
      </c>
      <c r="C31" s="113" t="str">
        <f>IF($A31="","",VLOOKUP($A31,'Annex 2 EHV charges'!$D:$O,3,0))</f>
        <v/>
      </c>
      <c r="D31" s="114" t="str">
        <f>IF($A31="","",VLOOKUP($A31,'Annex 2 EHV charges'!$D:$O,4,0))</f>
        <v/>
      </c>
      <c r="E31" s="119" t="str">
        <f>IFERROR(IF(VLOOKUP($A31,'Annex 2 EHV charges'!$D:$O,9,FALSE)=0,0,VLOOKUP($A31,'Annex 2 EHV charges'!$D:$O,9,FALSE)),"")</f>
        <v/>
      </c>
      <c r="F31" s="120" t="str">
        <f>IFERROR(IF(VLOOKUP($A31,'Annex 2 EHV charges'!$D:$O,10,FALSE)=0,0,VLOOKUP($A31,'Annex 2 EHV charges'!$D:$O,10,FALSE)),"")</f>
        <v/>
      </c>
      <c r="G31" s="121" t="str">
        <f>IFERROR(IF(VLOOKUP($A31,'Annex 2 EHV charges'!$D:$O,11,FALSE)=0,0,VLOOKUP($A31,'Annex 2 EHV charges'!$D:$O,11,FALSE)),"")</f>
        <v/>
      </c>
      <c r="H31" s="121" t="str">
        <f>IFERROR(IF(VLOOKUP($A31,'Annex 2 EHV charges'!$D:$O,12,FALSE)=0,0,VLOOKUP($A31,'Annex 2 EHV charges'!$D:$O,12,FALSE)),"")</f>
        <v/>
      </c>
    </row>
    <row r="32" spans="1:8" x14ac:dyDescent="0.25">
      <c r="A32" s="118" t="str">
        <f t="array" ref="A32">IFERROR(INDEX('Annex 2 EHV charges'!#REF!, MATCH(0, IF(('Annex 2 EHV charges'!#REF!=""),1, COUNTIF(A$4:$A31, 'Annex 2 EHV charges'!#REF!)), 0)),"")</f>
        <v/>
      </c>
      <c r="B32" s="112" t="str">
        <f>IF($A32="","",VLOOKUP($A32,'Annex 2 EHV charges'!$D:$O,2,0))</f>
        <v/>
      </c>
      <c r="C32" s="113" t="str">
        <f>IF($A32="","",VLOOKUP($A32,'Annex 2 EHV charges'!$D:$O,3,0))</f>
        <v/>
      </c>
      <c r="D32" s="114" t="str">
        <f>IF($A32="","",VLOOKUP($A32,'Annex 2 EHV charges'!$D:$O,4,0))</f>
        <v/>
      </c>
      <c r="E32" s="119" t="str">
        <f>IFERROR(IF(VLOOKUP($A32,'Annex 2 EHV charges'!$D:$O,9,FALSE)=0,0,VLOOKUP($A32,'Annex 2 EHV charges'!$D:$O,9,FALSE)),"")</f>
        <v/>
      </c>
      <c r="F32" s="120" t="str">
        <f>IFERROR(IF(VLOOKUP($A32,'Annex 2 EHV charges'!$D:$O,10,FALSE)=0,0,VLOOKUP($A32,'Annex 2 EHV charges'!$D:$O,10,FALSE)),"")</f>
        <v/>
      </c>
      <c r="G32" s="121" t="str">
        <f>IFERROR(IF(VLOOKUP($A32,'Annex 2 EHV charges'!$D:$O,11,FALSE)=0,0,VLOOKUP($A32,'Annex 2 EHV charges'!$D:$O,11,FALSE)),"")</f>
        <v/>
      </c>
      <c r="H32" s="121" t="str">
        <f>IFERROR(IF(VLOOKUP($A32,'Annex 2 EHV charges'!$D:$O,12,FALSE)=0,0,VLOOKUP($A32,'Annex 2 EHV charges'!$D:$O,12,FALSE)),"")</f>
        <v/>
      </c>
    </row>
    <row r="33" spans="1:8" x14ac:dyDescent="0.25">
      <c r="A33" s="118" t="str">
        <f t="array" ref="A33">IFERROR(INDEX('Annex 2 EHV charges'!#REF!, MATCH(0, IF(('Annex 2 EHV charges'!#REF!=""),1, COUNTIF(A$4:$A32, 'Annex 2 EHV charges'!#REF!)), 0)),"")</f>
        <v/>
      </c>
      <c r="B33" s="112" t="str">
        <f>IF($A33="","",VLOOKUP($A33,'Annex 2 EHV charges'!$D:$O,2,0))</f>
        <v/>
      </c>
      <c r="C33" s="113" t="str">
        <f>IF($A33="","",VLOOKUP($A33,'Annex 2 EHV charges'!$D:$O,3,0))</f>
        <v/>
      </c>
      <c r="D33" s="114" t="str">
        <f>IF($A33="","",VLOOKUP($A33,'Annex 2 EHV charges'!$D:$O,4,0))</f>
        <v/>
      </c>
      <c r="E33" s="119" t="str">
        <f>IFERROR(IF(VLOOKUP($A33,'Annex 2 EHV charges'!$D:$O,9,FALSE)=0,0,VLOOKUP($A33,'Annex 2 EHV charges'!$D:$O,9,FALSE)),"")</f>
        <v/>
      </c>
      <c r="F33" s="120" t="str">
        <f>IFERROR(IF(VLOOKUP($A33,'Annex 2 EHV charges'!$D:$O,10,FALSE)=0,0,VLOOKUP($A33,'Annex 2 EHV charges'!$D:$O,10,FALSE)),"")</f>
        <v/>
      </c>
      <c r="G33" s="121" t="str">
        <f>IFERROR(IF(VLOOKUP($A33,'Annex 2 EHV charges'!$D:$O,11,FALSE)=0,0,VLOOKUP($A33,'Annex 2 EHV charges'!$D:$O,11,FALSE)),"")</f>
        <v/>
      </c>
      <c r="H33" s="121" t="str">
        <f>IFERROR(IF(VLOOKUP($A33,'Annex 2 EHV charges'!$D:$O,12,FALSE)=0,0,VLOOKUP($A33,'Annex 2 EHV charges'!$D:$O,12,FALSE)),"")</f>
        <v/>
      </c>
    </row>
    <row r="34" spans="1:8" x14ac:dyDescent="0.25">
      <c r="A34" s="118" t="str">
        <f t="array" ref="A34">IFERROR(INDEX('Annex 2 EHV charges'!#REF!, MATCH(0, IF(('Annex 2 EHV charges'!#REF!=""),1, COUNTIF(A$4:$A33, 'Annex 2 EHV charges'!#REF!)), 0)),"")</f>
        <v/>
      </c>
      <c r="B34" s="112" t="str">
        <f>IF($A34="","",VLOOKUP($A34,'Annex 2 EHV charges'!$D:$O,2,0))</f>
        <v/>
      </c>
      <c r="C34" s="113" t="str">
        <f>IF($A34="","",VLOOKUP($A34,'Annex 2 EHV charges'!$D:$O,3,0))</f>
        <v/>
      </c>
      <c r="D34" s="114" t="str">
        <f>IF($A34="","",VLOOKUP($A34,'Annex 2 EHV charges'!$D:$O,4,0))</f>
        <v/>
      </c>
      <c r="E34" s="119" t="str">
        <f>IFERROR(IF(VLOOKUP($A34,'Annex 2 EHV charges'!$D:$O,9,FALSE)=0,0,VLOOKUP($A34,'Annex 2 EHV charges'!$D:$O,9,FALSE)),"")</f>
        <v/>
      </c>
      <c r="F34" s="120" t="str">
        <f>IFERROR(IF(VLOOKUP($A34,'Annex 2 EHV charges'!$D:$O,10,FALSE)=0,0,VLOOKUP($A34,'Annex 2 EHV charges'!$D:$O,10,FALSE)),"")</f>
        <v/>
      </c>
      <c r="G34" s="121" t="str">
        <f>IFERROR(IF(VLOOKUP($A34,'Annex 2 EHV charges'!$D:$O,11,FALSE)=0,0,VLOOKUP($A34,'Annex 2 EHV charges'!$D:$O,11,FALSE)),"")</f>
        <v/>
      </c>
      <c r="H34" s="121" t="str">
        <f>IFERROR(IF(VLOOKUP($A34,'Annex 2 EHV charges'!$D:$O,12,FALSE)=0,0,VLOOKUP($A34,'Annex 2 EHV charges'!$D:$O,12,FALSE)),"")</f>
        <v/>
      </c>
    </row>
    <row r="35" spans="1:8" x14ac:dyDescent="0.25">
      <c r="A35" s="118" t="str">
        <f t="array" ref="A35">IFERROR(INDEX('Annex 2 EHV charges'!#REF!, MATCH(0, IF(('Annex 2 EHV charges'!#REF!=""),1, COUNTIF(A$4:$A34, 'Annex 2 EHV charges'!#REF!)), 0)),"")</f>
        <v/>
      </c>
      <c r="B35" s="112" t="str">
        <f>IF($A35="","",VLOOKUP($A35,'Annex 2 EHV charges'!$D:$O,2,0))</f>
        <v/>
      </c>
      <c r="C35" s="113" t="str">
        <f>IF($A35="","",VLOOKUP($A35,'Annex 2 EHV charges'!$D:$O,3,0))</f>
        <v/>
      </c>
      <c r="D35" s="114" t="str">
        <f>IF($A35="","",VLOOKUP($A35,'Annex 2 EHV charges'!$D:$O,4,0))</f>
        <v/>
      </c>
      <c r="E35" s="119" t="str">
        <f>IFERROR(IF(VLOOKUP($A35,'Annex 2 EHV charges'!$D:$O,9,FALSE)=0,0,VLOOKUP($A35,'Annex 2 EHV charges'!$D:$O,9,FALSE)),"")</f>
        <v/>
      </c>
      <c r="F35" s="120" t="str">
        <f>IFERROR(IF(VLOOKUP($A35,'Annex 2 EHV charges'!$D:$O,10,FALSE)=0,0,VLOOKUP($A35,'Annex 2 EHV charges'!$D:$O,10,FALSE)),"")</f>
        <v/>
      </c>
      <c r="G35" s="121" t="str">
        <f>IFERROR(IF(VLOOKUP($A35,'Annex 2 EHV charges'!$D:$O,11,FALSE)=0,0,VLOOKUP($A35,'Annex 2 EHV charges'!$D:$O,11,FALSE)),"")</f>
        <v/>
      </c>
      <c r="H35" s="121" t="str">
        <f>IFERROR(IF(VLOOKUP($A35,'Annex 2 EHV charges'!$D:$O,12,FALSE)=0,0,VLOOKUP($A35,'Annex 2 EHV charges'!$D:$O,12,FALSE)),"")</f>
        <v/>
      </c>
    </row>
    <row r="36" spans="1:8" x14ac:dyDescent="0.25">
      <c r="A36" s="118" t="str">
        <f t="array" ref="A36">IFERROR(INDEX('Annex 2 EHV charges'!#REF!, MATCH(0, IF(('Annex 2 EHV charges'!#REF!=""),1, COUNTIF(A$4:$A35, 'Annex 2 EHV charges'!#REF!)), 0)),"")</f>
        <v/>
      </c>
      <c r="B36" s="112" t="str">
        <f>IF($A36="","",VLOOKUP($A36,'Annex 2 EHV charges'!$D:$O,2,0))</f>
        <v/>
      </c>
      <c r="C36" s="113" t="str">
        <f>IF($A36="","",VLOOKUP($A36,'Annex 2 EHV charges'!$D:$O,3,0))</f>
        <v/>
      </c>
      <c r="D36" s="114" t="str">
        <f>IF($A36="","",VLOOKUP($A36,'Annex 2 EHV charges'!$D:$O,4,0))</f>
        <v/>
      </c>
      <c r="E36" s="119" t="str">
        <f>IFERROR(IF(VLOOKUP($A36,'Annex 2 EHV charges'!$D:$O,9,FALSE)=0,0,VLOOKUP($A36,'Annex 2 EHV charges'!$D:$O,9,FALSE)),"")</f>
        <v/>
      </c>
      <c r="F36" s="120" t="str">
        <f>IFERROR(IF(VLOOKUP($A36,'Annex 2 EHV charges'!$D:$O,10,FALSE)=0,0,VLOOKUP($A36,'Annex 2 EHV charges'!$D:$O,10,FALSE)),"")</f>
        <v/>
      </c>
      <c r="G36" s="121" t="str">
        <f>IFERROR(IF(VLOOKUP($A36,'Annex 2 EHV charges'!$D:$O,11,FALSE)=0,0,VLOOKUP($A36,'Annex 2 EHV charges'!$D:$O,11,FALSE)),"")</f>
        <v/>
      </c>
      <c r="H36" s="121" t="str">
        <f>IFERROR(IF(VLOOKUP($A36,'Annex 2 EHV charges'!$D:$O,12,FALSE)=0,0,VLOOKUP($A36,'Annex 2 EHV charges'!$D:$O,12,FALSE)),"")</f>
        <v/>
      </c>
    </row>
    <row r="37" spans="1:8" x14ac:dyDescent="0.25">
      <c r="A37" s="118" t="str">
        <f t="array" ref="A37">IFERROR(INDEX('Annex 2 EHV charges'!#REF!, MATCH(0, IF(('Annex 2 EHV charges'!#REF!=""),1, COUNTIF(A$4:$A36, 'Annex 2 EHV charges'!#REF!)), 0)),"")</f>
        <v/>
      </c>
      <c r="B37" s="112" t="str">
        <f>IF($A37="","",VLOOKUP($A37,'Annex 2 EHV charges'!$D:$O,2,0))</f>
        <v/>
      </c>
      <c r="C37" s="113" t="str">
        <f>IF($A37="","",VLOOKUP($A37,'Annex 2 EHV charges'!$D:$O,3,0))</f>
        <v/>
      </c>
      <c r="D37" s="114" t="str">
        <f>IF($A37="","",VLOOKUP($A37,'Annex 2 EHV charges'!$D:$O,4,0))</f>
        <v/>
      </c>
      <c r="E37" s="119" t="str">
        <f>IFERROR(IF(VLOOKUP($A37,'Annex 2 EHV charges'!$D:$O,9,FALSE)=0,0,VLOOKUP($A37,'Annex 2 EHV charges'!$D:$O,9,FALSE)),"")</f>
        <v/>
      </c>
      <c r="F37" s="120" t="str">
        <f>IFERROR(IF(VLOOKUP($A37,'Annex 2 EHV charges'!$D:$O,10,FALSE)=0,0,VLOOKUP($A37,'Annex 2 EHV charges'!$D:$O,10,FALSE)),"")</f>
        <v/>
      </c>
      <c r="G37" s="121" t="str">
        <f>IFERROR(IF(VLOOKUP($A37,'Annex 2 EHV charges'!$D:$O,11,FALSE)=0,0,VLOOKUP($A37,'Annex 2 EHV charges'!$D:$O,11,FALSE)),"")</f>
        <v/>
      </c>
      <c r="H37" s="121" t="str">
        <f>IFERROR(IF(VLOOKUP($A37,'Annex 2 EHV charges'!$D:$O,12,FALSE)=0,0,VLOOKUP($A37,'Annex 2 EHV charges'!$D:$O,12,FALSE)),"")</f>
        <v/>
      </c>
    </row>
    <row r="38" spans="1:8" x14ac:dyDescent="0.25">
      <c r="A38" s="118" t="str">
        <f t="array" ref="A38">IFERROR(INDEX('Annex 2 EHV charges'!#REF!, MATCH(0, IF(('Annex 2 EHV charges'!#REF!=""),1, COUNTIF(A$4:$A37, 'Annex 2 EHV charges'!#REF!)), 0)),"")</f>
        <v/>
      </c>
      <c r="B38" s="112" t="str">
        <f>IF($A38="","",VLOOKUP($A38,'Annex 2 EHV charges'!$D:$O,2,0))</f>
        <v/>
      </c>
      <c r="C38" s="113" t="str">
        <f>IF($A38="","",VLOOKUP($A38,'Annex 2 EHV charges'!$D:$O,3,0))</f>
        <v/>
      </c>
      <c r="D38" s="114" t="str">
        <f>IF($A38="","",VLOOKUP($A38,'Annex 2 EHV charges'!$D:$O,4,0))</f>
        <v/>
      </c>
      <c r="E38" s="119" t="str">
        <f>IFERROR(IF(VLOOKUP($A38,'Annex 2 EHV charges'!$D:$O,9,FALSE)=0,0,VLOOKUP($A38,'Annex 2 EHV charges'!$D:$O,9,FALSE)),"")</f>
        <v/>
      </c>
      <c r="F38" s="120" t="str">
        <f>IFERROR(IF(VLOOKUP($A38,'Annex 2 EHV charges'!$D:$O,10,FALSE)=0,0,VLOOKUP($A38,'Annex 2 EHV charges'!$D:$O,10,FALSE)),"")</f>
        <v/>
      </c>
      <c r="G38" s="121" t="str">
        <f>IFERROR(IF(VLOOKUP($A38,'Annex 2 EHV charges'!$D:$O,11,FALSE)=0,0,VLOOKUP($A38,'Annex 2 EHV charges'!$D:$O,11,FALSE)),"")</f>
        <v/>
      </c>
      <c r="H38" s="121" t="str">
        <f>IFERROR(IF(VLOOKUP($A38,'Annex 2 EHV charges'!$D:$O,12,FALSE)=0,0,VLOOKUP($A38,'Annex 2 EHV charges'!$D:$O,12,FALSE)),"")</f>
        <v/>
      </c>
    </row>
    <row r="39" spans="1:8" x14ac:dyDescent="0.25">
      <c r="A39" s="118" t="str">
        <f t="array" ref="A39">IFERROR(INDEX('Annex 2 EHV charges'!#REF!, MATCH(0, IF(('Annex 2 EHV charges'!#REF!=""),1, COUNTIF(A$4:$A38, 'Annex 2 EHV charges'!#REF!)), 0)),"")</f>
        <v/>
      </c>
      <c r="B39" s="112" t="str">
        <f>IF($A39="","",VLOOKUP($A39,'Annex 2 EHV charges'!$D:$O,2,0))</f>
        <v/>
      </c>
      <c r="C39" s="113" t="str">
        <f>IF($A39="","",VLOOKUP($A39,'Annex 2 EHV charges'!$D:$O,3,0))</f>
        <v/>
      </c>
      <c r="D39" s="114" t="str">
        <f>IF($A39="","",VLOOKUP($A39,'Annex 2 EHV charges'!$D:$O,4,0))</f>
        <v/>
      </c>
      <c r="E39" s="119" t="str">
        <f>IFERROR(IF(VLOOKUP($A39,'Annex 2 EHV charges'!$D:$O,9,FALSE)=0,0,VLOOKUP($A39,'Annex 2 EHV charges'!$D:$O,9,FALSE)),"")</f>
        <v/>
      </c>
      <c r="F39" s="120" t="str">
        <f>IFERROR(IF(VLOOKUP($A39,'Annex 2 EHV charges'!$D:$O,10,FALSE)=0,0,VLOOKUP($A39,'Annex 2 EHV charges'!$D:$O,10,FALSE)),"")</f>
        <v/>
      </c>
      <c r="G39" s="121" t="str">
        <f>IFERROR(IF(VLOOKUP($A39,'Annex 2 EHV charges'!$D:$O,11,FALSE)=0,0,VLOOKUP($A39,'Annex 2 EHV charges'!$D:$O,11,FALSE)),"")</f>
        <v/>
      </c>
      <c r="H39" s="121" t="str">
        <f>IFERROR(IF(VLOOKUP($A39,'Annex 2 EHV charges'!$D:$O,12,FALSE)=0,0,VLOOKUP($A39,'Annex 2 EHV charges'!$D:$O,12,FALSE)),"")</f>
        <v/>
      </c>
    </row>
    <row r="40" spans="1:8" x14ac:dyDescent="0.25">
      <c r="A40" s="118" t="str">
        <f t="array" ref="A40">IFERROR(INDEX('Annex 2 EHV charges'!#REF!, MATCH(0, IF(('Annex 2 EHV charges'!#REF!=""),1, COUNTIF(A$4:$A39, 'Annex 2 EHV charges'!#REF!)), 0)),"")</f>
        <v/>
      </c>
      <c r="B40" s="112" t="str">
        <f>IF($A40="","",VLOOKUP($A40,'Annex 2 EHV charges'!$D:$O,2,0))</f>
        <v/>
      </c>
      <c r="C40" s="113" t="str">
        <f>IF($A40="","",VLOOKUP($A40,'Annex 2 EHV charges'!$D:$O,3,0))</f>
        <v/>
      </c>
      <c r="D40" s="114" t="str">
        <f>IF($A40="","",VLOOKUP($A40,'Annex 2 EHV charges'!$D:$O,4,0))</f>
        <v/>
      </c>
      <c r="E40" s="119" t="str">
        <f>IFERROR(IF(VLOOKUP($A40,'Annex 2 EHV charges'!$D:$O,9,FALSE)=0,0,VLOOKUP($A40,'Annex 2 EHV charges'!$D:$O,9,FALSE)),"")</f>
        <v/>
      </c>
      <c r="F40" s="120" t="str">
        <f>IFERROR(IF(VLOOKUP($A40,'Annex 2 EHV charges'!$D:$O,10,FALSE)=0,0,VLOOKUP($A40,'Annex 2 EHV charges'!$D:$O,10,FALSE)),"")</f>
        <v/>
      </c>
      <c r="G40" s="121" t="str">
        <f>IFERROR(IF(VLOOKUP($A40,'Annex 2 EHV charges'!$D:$O,11,FALSE)=0,0,VLOOKUP($A40,'Annex 2 EHV charges'!$D:$O,11,FALSE)),"")</f>
        <v/>
      </c>
      <c r="H40" s="121" t="str">
        <f>IFERROR(IF(VLOOKUP($A40,'Annex 2 EHV charges'!$D:$O,12,FALSE)=0,0,VLOOKUP($A40,'Annex 2 EHV charges'!$D:$O,12,FALSE)),"")</f>
        <v/>
      </c>
    </row>
    <row r="41" spans="1:8" x14ac:dyDescent="0.25">
      <c r="A41" s="118" t="str">
        <f t="array" ref="A41">IFERROR(INDEX('Annex 2 EHV charges'!#REF!, MATCH(0, IF(('Annex 2 EHV charges'!#REF!=""),1, COUNTIF(A$4:$A40, 'Annex 2 EHV charges'!#REF!)), 0)),"")</f>
        <v/>
      </c>
      <c r="B41" s="112" t="str">
        <f>IF($A41="","",VLOOKUP($A41,'Annex 2 EHV charges'!$D:$O,2,0))</f>
        <v/>
      </c>
      <c r="C41" s="113" t="str">
        <f>IF($A41="","",VLOOKUP($A41,'Annex 2 EHV charges'!$D:$O,3,0))</f>
        <v/>
      </c>
      <c r="D41" s="114" t="str">
        <f>IF($A41="","",VLOOKUP($A41,'Annex 2 EHV charges'!$D:$O,4,0))</f>
        <v/>
      </c>
      <c r="E41" s="119" t="str">
        <f>IFERROR(IF(VLOOKUP($A41,'Annex 2 EHV charges'!$D:$O,9,FALSE)=0,0,VLOOKUP($A41,'Annex 2 EHV charges'!$D:$O,9,FALSE)),"")</f>
        <v/>
      </c>
      <c r="F41" s="120" t="str">
        <f>IFERROR(IF(VLOOKUP($A41,'Annex 2 EHV charges'!$D:$O,10,FALSE)=0,0,VLOOKUP($A41,'Annex 2 EHV charges'!$D:$O,10,FALSE)),"")</f>
        <v/>
      </c>
      <c r="G41" s="121" t="str">
        <f>IFERROR(IF(VLOOKUP($A41,'Annex 2 EHV charges'!$D:$O,11,FALSE)=0,0,VLOOKUP($A41,'Annex 2 EHV charges'!$D:$O,11,FALSE)),"")</f>
        <v/>
      </c>
      <c r="H41" s="121" t="str">
        <f>IFERROR(IF(VLOOKUP($A41,'Annex 2 EHV charges'!$D:$O,12,FALSE)=0,0,VLOOKUP($A41,'Annex 2 EHV charges'!$D:$O,12,FALSE)),"")</f>
        <v/>
      </c>
    </row>
    <row r="42" spans="1:8" x14ac:dyDescent="0.25">
      <c r="A42" s="118" t="str">
        <f t="array" ref="A42">IFERROR(INDEX('Annex 2 EHV charges'!#REF!, MATCH(0, IF(('Annex 2 EHV charges'!#REF!=""),1, COUNTIF(A$4:$A41, 'Annex 2 EHV charges'!#REF!)), 0)),"")</f>
        <v/>
      </c>
      <c r="B42" s="112" t="str">
        <f>IF($A42="","",VLOOKUP($A42,'Annex 2 EHV charges'!$D:$O,2,0))</f>
        <v/>
      </c>
      <c r="C42" s="113" t="str">
        <f>IF($A42="","",VLOOKUP($A42,'Annex 2 EHV charges'!$D:$O,3,0))</f>
        <v/>
      </c>
      <c r="D42" s="114" t="str">
        <f>IF($A42="","",VLOOKUP($A42,'Annex 2 EHV charges'!$D:$O,4,0))</f>
        <v/>
      </c>
      <c r="E42" s="119" t="str">
        <f>IFERROR(IF(VLOOKUP($A42,'Annex 2 EHV charges'!$D:$O,9,FALSE)=0,0,VLOOKUP($A42,'Annex 2 EHV charges'!$D:$O,9,FALSE)),"")</f>
        <v/>
      </c>
      <c r="F42" s="120" t="str">
        <f>IFERROR(IF(VLOOKUP($A42,'Annex 2 EHV charges'!$D:$O,10,FALSE)=0,0,VLOOKUP($A42,'Annex 2 EHV charges'!$D:$O,10,FALSE)),"")</f>
        <v/>
      </c>
      <c r="G42" s="121" t="str">
        <f>IFERROR(IF(VLOOKUP($A42,'Annex 2 EHV charges'!$D:$O,11,FALSE)=0,0,VLOOKUP($A42,'Annex 2 EHV charges'!$D:$O,11,FALSE)),"")</f>
        <v/>
      </c>
      <c r="H42" s="121"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09375" defaultRowHeight="14.4" x14ac:dyDescent="0.35"/>
  <cols>
    <col min="1" max="1" width="27.44140625" style="126" customWidth="1"/>
    <col min="2" max="2" width="11" style="126" customWidth="1"/>
    <col min="3" max="3" width="9.109375" style="126"/>
    <col min="4" max="10" width="16.5546875" style="126" customWidth="1"/>
    <col min="11" max="16384" width="9.109375" style="126"/>
  </cols>
  <sheetData>
    <row r="1" spans="1:10" s="124" customFormat="1" ht="27.75" customHeight="1" x14ac:dyDescent="0.35">
      <c r="A1" s="122" t="s">
        <v>19</v>
      </c>
      <c r="B1" s="123"/>
      <c r="D1" s="123"/>
      <c r="E1" s="123"/>
      <c r="F1" s="123"/>
      <c r="G1" s="125"/>
      <c r="H1" s="126"/>
      <c r="I1" s="126"/>
    </row>
    <row r="2" spans="1:10" s="124" customFormat="1" ht="27" customHeight="1" x14ac:dyDescent="0.25">
      <c r="A2" s="214" t="str">
        <f>Overview!B4&amp; " - Effective from "&amp;Overview!D4&amp;" - "&amp;Overview!E4&amp;" LV and HV tariffs"</f>
        <v>Harlaxton Energy Networks Limited - GSP_F - Effective from 1 April 2024 - Final LV and HV tariffs</v>
      </c>
      <c r="B2" s="214"/>
      <c r="C2" s="214"/>
      <c r="D2" s="214"/>
      <c r="E2" s="214"/>
      <c r="F2" s="214"/>
      <c r="G2" s="214"/>
      <c r="H2" s="214"/>
      <c r="I2" s="214"/>
      <c r="J2" s="214"/>
    </row>
    <row r="3" spans="1:10" s="124" customFormat="1" ht="27" customHeight="1" x14ac:dyDescent="0.25">
      <c r="A3" s="244" t="s">
        <v>649</v>
      </c>
      <c r="B3" s="245"/>
      <c r="C3" s="245"/>
      <c r="D3" s="245"/>
      <c r="E3" s="245"/>
      <c r="F3" s="245"/>
      <c r="G3" s="245"/>
      <c r="H3" s="245"/>
      <c r="I3" s="245"/>
      <c r="J3" s="246"/>
    </row>
    <row r="4" spans="1:10" s="124" customFormat="1" ht="71.25" customHeight="1" x14ac:dyDescent="0.25">
      <c r="A4" s="127"/>
      <c r="B4" s="77" t="s">
        <v>0</v>
      </c>
      <c r="C4" s="99" t="s">
        <v>23</v>
      </c>
      <c r="D4" s="99" t="s">
        <v>650</v>
      </c>
      <c r="E4" s="99" t="s">
        <v>651</v>
      </c>
      <c r="F4" s="99" t="s">
        <v>24</v>
      </c>
      <c r="G4" s="99"/>
      <c r="H4" s="99"/>
      <c r="I4" s="99"/>
      <c r="J4" s="99"/>
    </row>
    <row r="5" spans="1:10" s="124" customFormat="1" ht="32.25" customHeight="1" x14ac:dyDescent="0.25">
      <c r="A5" s="128"/>
      <c r="B5" s="129"/>
      <c r="C5" s="130"/>
      <c r="D5" s="131"/>
      <c r="E5" s="131"/>
      <c r="F5" s="132"/>
      <c r="G5" s="133"/>
      <c r="H5" s="133"/>
      <c r="I5" s="133"/>
      <c r="J5" s="133"/>
    </row>
    <row r="6" spans="1:10" x14ac:dyDescent="0.35">
      <c r="A6" s="234" t="s">
        <v>2</v>
      </c>
      <c r="B6" s="235" t="s">
        <v>670</v>
      </c>
      <c r="C6" s="236"/>
      <c r="D6" s="236"/>
      <c r="E6" s="236"/>
      <c r="F6" s="236"/>
      <c r="G6" s="236"/>
      <c r="H6" s="236"/>
      <c r="I6" s="236"/>
      <c r="J6" s="237"/>
    </row>
    <row r="7" spans="1:10" x14ac:dyDescent="0.35">
      <c r="A7" s="234"/>
      <c r="B7" s="238"/>
      <c r="C7" s="239"/>
      <c r="D7" s="239"/>
      <c r="E7" s="239"/>
      <c r="F7" s="239"/>
      <c r="G7" s="239"/>
      <c r="H7" s="239"/>
      <c r="I7" s="239"/>
      <c r="J7" s="240"/>
    </row>
    <row r="8" spans="1:10" x14ac:dyDescent="0.35">
      <c r="A8" s="234"/>
      <c r="B8" s="241"/>
      <c r="C8" s="242"/>
      <c r="D8" s="242"/>
      <c r="E8" s="242"/>
      <c r="F8" s="242"/>
      <c r="G8" s="242"/>
      <c r="H8" s="242"/>
      <c r="I8" s="242"/>
      <c r="J8" s="243"/>
    </row>
    <row r="9" spans="1:10" ht="15.6" x14ac:dyDescent="0.35">
      <c r="A9" s="182"/>
      <c r="B9" s="183"/>
      <c r="C9" s="183"/>
      <c r="D9" s="183"/>
      <c r="E9" s="183"/>
      <c r="F9" s="183"/>
      <c r="G9" s="183"/>
      <c r="H9" s="183"/>
      <c r="I9" s="183"/>
      <c r="J9" s="184"/>
    </row>
    <row r="10" spans="1:10" s="124" customFormat="1" ht="27" customHeight="1" x14ac:dyDescent="0.25">
      <c r="A10" s="244" t="s">
        <v>652</v>
      </c>
      <c r="B10" s="245"/>
      <c r="C10" s="245"/>
      <c r="D10" s="245"/>
      <c r="E10" s="245"/>
      <c r="F10" s="245"/>
      <c r="G10" s="245"/>
      <c r="H10" s="245"/>
      <c r="I10" s="245"/>
      <c r="J10" s="246"/>
    </row>
    <row r="11" spans="1:10" s="124" customFormat="1" ht="58.5" customHeight="1" x14ac:dyDescent="0.25">
      <c r="A11" s="127"/>
      <c r="B11" s="77" t="s">
        <v>0</v>
      </c>
      <c r="C11" s="99" t="s">
        <v>23</v>
      </c>
      <c r="D11" s="77" t="s">
        <v>653</v>
      </c>
      <c r="E11" s="77" t="s">
        <v>654</v>
      </c>
      <c r="F11" s="77" t="s">
        <v>655</v>
      </c>
      <c r="G11" s="99" t="s">
        <v>24</v>
      </c>
      <c r="H11" s="99" t="s">
        <v>25</v>
      </c>
      <c r="I11" s="77" t="s">
        <v>358</v>
      </c>
      <c r="J11" s="99" t="s">
        <v>256</v>
      </c>
    </row>
    <row r="12" spans="1:10" s="124" customFormat="1" ht="32.25" customHeight="1" x14ac:dyDescent="0.25">
      <c r="A12" s="128"/>
      <c r="B12" s="129"/>
      <c r="C12" s="130"/>
      <c r="D12" s="131"/>
      <c r="E12" s="131"/>
      <c r="F12" s="131"/>
      <c r="G12" s="132"/>
      <c r="H12" s="132"/>
      <c r="I12" s="132"/>
      <c r="J12" s="131"/>
    </row>
    <row r="13" spans="1:10" x14ac:dyDescent="0.35">
      <c r="A13" s="234" t="s">
        <v>2</v>
      </c>
      <c r="B13" s="235" t="s">
        <v>670</v>
      </c>
      <c r="C13" s="236"/>
      <c r="D13" s="236"/>
      <c r="E13" s="236"/>
      <c r="F13" s="236"/>
      <c r="G13" s="236"/>
      <c r="H13" s="236"/>
      <c r="I13" s="236"/>
      <c r="J13" s="237"/>
    </row>
    <row r="14" spans="1:10" x14ac:dyDescent="0.35">
      <c r="A14" s="234"/>
      <c r="B14" s="238"/>
      <c r="C14" s="239"/>
      <c r="D14" s="239"/>
      <c r="E14" s="239"/>
      <c r="F14" s="239"/>
      <c r="G14" s="239"/>
      <c r="H14" s="239"/>
      <c r="I14" s="239"/>
      <c r="J14" s="240"/>
    </row>
    <row r="15" spans="1:10" x14ac:dyDescent="0.35">
      <c r="A15" s="234"/>
      <c r="B15" s="241"/>
      <c r="C15" s="242"/>
      <c r="D15" s="242"/>
      <c r="E15" s="242"/>
      <c r="F15" s="242"/>
      <c r="G15" s="242"/>
      <c r="H15" s="242"/>
      <c r="I15" s="242"/>
      <c r="J15" s="243"/>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E8" sqref="E8"/>
    </sheetView>
  </sheetViews>
  <sheetFormatPr defaultColWidth="9.109375" defaultRowHeight="27.75" customHeight="1" x14ac:dyDescent="0.35"/>
  <cols>
    <col min="1" max="1" width="58" style="58" bestFit="1" customWidth="1"/>
    <col min="2" max="2" width="17.6640625" style="91" customWidth="1"/>
    <col min="3" max="4" width="17.6640625" style="58" customWidth="1"/>
    <col min="5" max="7" width="17.6640625" style="91" customWidth="1"/>
    <col min="8" max="9" width="17.6640625" style="92" customWidth="1"/>
    <col min="10" max="10" width="17.6640625" style="61" customWidth="1"/>
    <col min="11" max="11" width="15.5546875" style="61" customWidth="1"/>
    <col min="12" max="16384" width="9.109375" style="58"/>
  </cols>
  <sheetData>
    <row r="1" spans="1:11" ht="27.75" customHeight="1" x14ac:dyDescent="0.35">
      <c r="A1" s="95" t="s">
        <v>19</v>
      </c>
      <c r="B1" s="58"/>
      <c r="F1" s="58"/>
      <c r="G1" s="58"/>
      <c r="H1" s="58"/>
      <c r="I1" s="61"/>
      <c r="J1" s="58"/>
      <c r="K1" s="58"/>
    </row>
    <row r="2" spans="1:11" ht="27" customHeight="1" x14ac:dyDescent="0.35">
      <c r="A2" s="247" t="str">
        <f>Overview!B4&amp; " - Effective from "&amp;Overview!D4&amp;" - "&amp;Overview!E4&amp;" LDNO tariffs"</f>
        <v>Harlaxton Energy Networks Limited - GSP_F - Effective from 1 April 2024 - Final LDNO tariffs</v>
      </c>
      <c r="B2" s="247"/>
      <c r="C2" s="247"/>
      <c r="D2" s="247"/>
      <c r="E2" s="247"/>
      <c r="F2" s="247"/>
      <c r="G2" s="247"/>
      <c r="H2" s="247"/>
      <c r="I2" s="247"/>
      <c r="J2" s="247"/>
    </row>
    <row r="3" spans="1:11" ht="18" x14ac:dyDescent="0.35">
      <c r="A3" s="134"/>
      <c r="B3" s="134"/>
      <c r="C3" s="134"/>
      <c r="D3" s="134"/>
      <c r="E3" s="134"/>
      <c r="F3" s="134"/>
      <c r="G3" s="134"/>
      <c r="H3" s="134"/>
      <c r="I3" s="134"/>
      <c r="J3" s="134"/>
    </row>
    <row r="4" spans="1:11" ht="27" customHeight="1" x14ac:dyDescent="0.35">
      <c r="A4" s="214" t="s">
        <v>384</v>
      </c>
      <c r="B4" s="214"/>
      <c r="C4" s="214"/>
      <c r="D4" s="214"/>
      <c r="E4" s="135"/>
      <c r="F4" s="214" t="s">
        <v>385</v>
      </c>
      <c r="G4" s="214"/>
      <c r="H4" s="214"/>
      <c r="I4" s="214"/>
      <c r="J4" s="214"/>
    </row>
    <row r="5" spans="1:11" ht="32.25" customHeight="1" x14ac:dyDescent="0.25">
      <c r="A5" s="65" t="s">
        <v>12</v>
      </c>
      <c r="B5" s="66" t="s">
        <v>276</v>
      </c>
      <c r="C5" s="136" t="s">
        <v>277</v>
      </c>
      <c r="D5" s="67" t="s">
        <v>278</v>
      </c>
      <c r="E5" s="62"/>
      <c r="F5" s="218"/>
      <c r="G5" s="219"/>
      <c r="H5" s="68" t="s">
        <v>282</v>
      </c>
      <c r="I5" s="69" t="s">
        <v>283</v>
      </c>
      <c r="J5" s="67" t="s">
        <v>278</v>
      </c>
      <c r="K5" s="62"/>
    </row>
    <row r="6" spans="1:11" ht="56.25" customHeight="1" x14ac:dyDescent="0.25">
      <c r="A6" s="70" t="s">
        <v>279</v>
      </c>
      <c r="B6" s="72" t="s">
        <v>642</v>
      </c>
      <c r="C6" s="72" t="s">
        <v>643</v>
      </c>
      <c r="D6" s="72" t="s">
        <v>644</v>
      </c>
      <c r="E6" s="62"/>
      <c r="F6" s="206" t="s">
        <v>280</v>
      </c>
      <c r="G6" s="206"/>
      <c r="H6" s="71" t="s">
        <v>642</v>
      </c>
      <c r="I6" s="72" t="s">
        <v>643</v>
      </c>
      <c r="J6" s="72" t="s">
        <v>644</v>
      </c>
      <c r="K6" s="62"/>
    </row>
    <row r="7" spans="1:11" ht="56.25" customHeight="1" x14ac:dyDescent="0.25">
      <c r="A7" s="70" t="s">
        <v>15</v>
      </c>
      <c r="B7" s="73">
        <v>0</v>
      </c>
      <c r="C7" s="73">
        <v>0</v>
      </c>
      <c r="D7" s="72" t="s">
        <v>645</v>
      </c>
      <c r="E7" s="62"/>
      <c r="F7" s="206" t="s">
        <v>371</v>
      </c>
      <c r="G7" s="206"/>
      <c r="H7" s="73">
        <v>0</v>
      </c>
      <c r="I7" s="72" t="s">
        <v>646</v>
      </c>
      <c r="J7" s="72" t="s">
        <v>644</v>
      </c>
      <c r="K7" s="62"/>
    </row>
    <row r="8" spans="1:11" ht="55.5" customHeight="1" x14ac:dyDescent="0.25">
      <c r="A8" s="74" t="s">
        <v>13</v>
      </c>
      <c r="B8" s="249" t="s">
        <v>14</v>
      </c>
      <c r="C8" s="250"/>
      <c r="D8" s="251"/>
      <c r="E8" s="62"/>
      <c r="F8" s="206" t="s">
        <v>294</v>
      </c>
      <c r="G8" s="206"/>
      <c r="H8" s="73">
        <v>0</v>
      </c>
      <c r="I8" s="73">
        <v>0</v>
      </c>
      <c r="J8" s="72" t="s">
        <v>645</v>
      </c>
      <c r="K8" s="62"/>
    </row>
    <row r="9" spans="1:11" s="64" customFormat="1" ht="21" customHeight="1" x14ac:dyDescent="0.35">
      <c r="B9" s="62"/>
      <c r="C9" s="62"/>
      <c r="D9" s="62"/>
      <c r="E9" s="137"/>
      <c r="F9" s="213" t="s">
        <v>13</v>
      </c>
      <c r="G9" s="213"/>
      <c r="H9" s="248" t="s">
        <v>14</v>
      </c>
      <c r="I9" s="248"/>
      <c r="J9" s="248"/>
      <c r="K9" s="63"/>
    </row>
    <row r="10" spans="1:11" s="64" customFormat="1" ht="12" customHeight="1" x14ac:dyDescent="0.35">
      <c r="A10" s="62"/>
      <c r="B10" s="62"/>
      <c r="C10" s="62"/>
      <c r="D10" s="62"/>
      <c r="E10" s="62"/>
      <c r="F10" s="138"/>
      <c r="G10" s="138"/>
      <c r="H10" s="139"/>
      <c r="I10" s="139"/>
      <c r="J10" s="139"/>
      <c r="K10" s="63"/>
    </row>
    <row r="11" spans="1:11" ht="66" customHeight="1" x14ac:dyDescent="0.25">
      <c r="A11" s="75" t="s">
        <v>357</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40" t="s">
        <v>481</v>
      </c>
      <c r="B12" s="79"/>
      <c r="C12" s="195" t="s">
        <v>450</v>
      </c>
      <c r="D12" s="81">
        <v>3.569</v>
      </c>
      <c r="E12" s="82">
        <v>0.54900000000000004</v>
      </c>
      <c r="F12" s="83">
        <v>0.11</v>
      </c>
      <c r="G12" s="141">
        <v>19.41</v>
      </c>
      <c r="H12" s="85">
        <v>0</v>
      </c>
      <c r="I12" s="85">
        <v>0</v>
      </c>
      <c r="J12" s="86">
        <v>0</v>
      </c>
      <c r="K12" s="58"/>
    </row>
    <row r="13" spans="1:11" ht="27" customHeight="1" x14ac:dyDescent="0.25">
      <c r="A13" s="140" t="s">
        <v>482</v>
      </c>
      <c r="B13" s="79"/>
      <c r="C13" s="195">
        <v>2</v>
      </c>
      <c r="D13" s="81">
        <v>3.569</v>
      </c>
      <c r="E13" s="82">
        <v>0.54900000000000004</v>
      </c>
      <c r="F13" s="83">
        <v>0.11</v>
      </c>
      <c r="G13" s="85">
        <v>0</v>
      </c>
      <c r="H13" s="85">
        <v>0</v>
      </c>
      <c r="I13" s="85">
        <v>0</v>
      </c>
      <c r="J13" s="86">
        <v>0</v>
      </c>
      <c r="K13" s="58"/>
    </row>
    <row r="14" spans="1:11" ht="27" customHeight="1" x14ac:dyDescent="0.25">
      <c r="A14" s="140" t="s">
        <v>483</v>
      </c>
      <c r="B14" s="79"/>
      <c r="C14" s="195" t="s">
        <v>451</v>
      </c>
      <c r="D14" s="81">
        <v>4.1820000000000004</v>
      </c>
      <c r="E14" s="82">
        <v>0.64300000000000002</v>
      </c>
      <c r="F14" s="83">
        <v>0.129</v>
      </c>
      <c r="G14" s="141">
        <v>6.49</v>
      </c>
      <c r="H14" s="85">
        <v>0</v>
      </c>
      <c r="I14" s="85">
        <v>0</v>
      </c>
      <c r="J14" s="86">
        <v>0</v>
      </c>
      <c r="K14" s="58"/>
    </row>
    <row r="15" spans="1:11" ht="27" customHeight="1" x14ac:dyDescent="0.25">
      <c r="A15" s="140" t="s">
        <v>484</v>
      </c>
      <c r="B15" s="79"/>
      <c r="C15" s="195" t="s">
        <v>451</v>
      </c>
      <c r="D15" s="81">
        <v>4.1820000000000004</v>
      </c>
      <c r="E15" s="82">
        <v>0.64300000000000002</v>
      </c>
      <c r="F15" s="83">
        <v>0.129</v>
      </c>
      <c r="G15" s="141">
        <v>14.82</v>
      </c>
      <c r="H15" s="85">
        <v>0</v>
      </c>
      <c r="I15" s="85">
        <v>0</v>
      </c>
      <c r="J15" s="86">
        <v>0</v>
      </c>
      <c r="K15" s="58"/>
    </row>
    <row r="16" spans="1:11" ht="27" customHeight="1" x14ac:dyDescent="0.25">
      <c r="A16" s="140" t="s">
        <v>485</v>
      </c>
      <c r="B16" s="79"/>
      <c r="C16" s="195" t="s">
        <v>451</v>
      </c>
      <c r="D16" s="81">
        <v>4.1820000000000004</v>
      </c>
      <c r="E16" s="82">
        <v>0.64300000000000002</v>
      </c>
      <c r="F16" s="83">
        <v>0.129</v>
      </c>
      <c r="G16" s="141">
        <v>36.64</v>
      </c>
      <c r="H16" s="85">
        <v>0</v>
      </c>
      <c r="I16" s="85">
        <v>0</v>
      </c>
      <c r="J16" s="86">
        <v>0</v>
      </c>
      <c r="K16" s="58"/>
    </row>
    <row r="17" spans="1:11" ht="27" customHeight="1" x14ac:dyDescent="0.25">
      <c r="A17" s="140" t="s">
        <v>486</v>
      </c>
      <c r="B17" s="79"/>
      <c r="C17" s="195" t="s">
        <v>451</v>
      </c>
      <c r="D17" s="81">
        <v>4.1820000000000004</v>
      </c>
      <c r="E17" s="82">
        <v>0.64300000000000002</v>
      </c>
      <c r="F17" s="83">
        <v>0.129</v>
      </c>
      <c r="G17" s="141">
        <v>82.21</v>
      </c>
      <c r="H17" s="85">
        <v>0</v>
      </c>
      <c r="I17" s="85">
        <v>0</v>
      </c>
      <c r="J17" s="86">
        <v>0</v>
      </c>
      <c r="K17" s="58"/>
    </row>
    <row r="18" spans="1:11" ht="27" customHeight="1" x14ac:dyDescent="0.25">
      <c r="A18" s="140" t="s">
        <v>487</v>
      </c>
      <c r="B18" s="79"/>
      <c r="C18" s="195" t="s">
        <v>451</v>
      </c>
      <c r="D18" s="81">
        <v>4.1820000000000004</v>
      </c>
      <c r="E18" s="82">
        <v>0.64300000000000002</v>
      </c>
      <c r="F18" s="83">
        <v>0.129</v>
      </c>
      <c r="G18" s="141">
        <v>231.72</v>
      </c>
      <c r="H18" s="85">
        <v>0</v>
      </c>
      <c r="I18" s="85">
        <v>0</v>
      </c>
      <c r="J18" s="86">
        <v>0</v>
      </c>
      <c r="K18" s="58"/>
    </row>
    <row r="19" spans="1:11" ht="27" customHeight="1" x14ac:dyDescent="0.25">
      <c r="A19" s="140" t="s">
        <v>399</v>
      </c>
      <c r="B19" s="79"/>
      <c r="C19" s="195">
        <v>4</v>
      </c>
      <c r="D19" s="81">
        <v>4.1820000000000004</v>
      </c>
      <c r="E19" s="82">
        <v>0.64300000000000002</v>
      </c>
      <c r="F19" s="83">
        <v>0.129</v>
      </c>
      <c r="G19" s="85">
        <v>0</v>
      </c>
      <c r="H19" s="85">
        <v>0</v>
      </c>
      <c r="I19" s="85">
        <v>0</v>
      </c>
      <c r="J19" s="86">
        <v>0</v>
      </c>
      <c r="K19" s="58"/>
    </row>
    <row r="20" spans="1:11" ht="27" customHeight="1" x14ac:dyDescent="0.25">
      <c r="A20" s="140" t="s">
        <v>488</v>
      </c>
      <c r="B20" s="79"/>
      <c r="C20" s="195">
        <v>0</v>
      </c>
      <c r="D20" s="81">
        <v>2.9950000000000001</v>
      </c>
      <c r="E20" s="82">
        <v>0.45100000000000001</v>
      </c>
      <c r="F20" s="83">
        <v>8.8999999999999996E-2</v>
      </c>
      <c r="G20" s="141">
        <v>8.24</v>
      </c>
      <c r="H20" s="141">
        <v>0.88</v>
      </c>
      <c r="I20" s="196">
        <v>2.31</v>
      </c>
      <c r="J20" s="87">
        <v>7.2999999999999995E-2</v>
      </c>
      <c r="K20" s="58"/>
    </row>
    <row r="21" spans="1:11" ht="27" customHeight="1" x14ac:dyDescent="0.25">
      <c r="A21" s="140" t="s">
        <v>489</v>
      </c>
      <c r="B21" s="79"/>
      <c r="C21" s="195">
        <v>0</v>
      </c>
      <c r="D21" s="81">
        <v>2.9950000000000001</v>
      </c>
      <c r="E21" s="82">
        <v>0.45100000000000001</v>
      </c>
      <c r="F21" s="83">
        <v>8.8999999999999996E-2</v>
      </c>
      <c r="G21" s="141">
        <v>343.92</v>
      </c>
      <c r="H21" s="141">
        <v>0.88</v>
      </c>
      <c r="I21" s="196">
        <v>2.31</v>
      </c>
      <c r="J21" s="87">
        <v>7.2999999999999995E-2</v>
      </c>
      <c r="K21" s="58"/>
    </row>
    <row r="22" spans="1:11" ht="27" customHeight="1" x14ac:dyDescent="0.25">
      <c r="A22" s="140" t="s">
        <v>490</v>
      </c>
      <c r="B22" s="79"/>
      <c r="C22" s="195">
        <v>0</v>
      </c>
      <c r="D22" s="81">
        <v>2.9950000000000001</v>
      </c>
      <c r="E22" s="82">
        <v>0.45100000000000001</v>
      </c>
      <c r="F22" s="83">
        <v>8.8999999999999996E-2</v>
      </c>
      <c r="G22" s="141">
        <v>754.9</v>
      </c>
      <c r="H22" s="141">
        <v>0.88</v>
      </c>
      <c r="I22" s="196">
        <v>2.31</v>
      </c>
      <c r="J22" s="87">
        <v>7.2999999999999995E-2</v>
      </c>
      <c r="K22" s="58"/>
    </row>
    <row r="23" spans="1:11" ht="27" customHeight="1" x14ac:dyDescent="0.25">
      <c r="A23" s="140" t="s">
        <v>491</v>
      </c>
      <c r="B23" s="79"/>
      <c r="C23" s="195">
        <v>0</v>
      </c>
      <c r="D23" s="81">
        <v>2.9950000000000001</v>
      </c>
      <c r="E23" s="82">
        <v>0.45100000000000001</v>
      </c>
      <c r="F23" s="83">
        <v>8.8999999999999996E-2</v>
      </c>
      <c r="G23" s="141">
        <v>1159.78</v>
      </c>
      <c r="H23" s="141">
        <v>0.88</v>
      </c>
      <c r="I23" s="196">
        <v>2.31</v>
      </c>
      <c r="J23" s="87">
        <v>7.2999999999999995E-2</v>
      </c>
      <c r="K23" s="58"/>
    </row>
    <row r="24" spans="1:11" ht="27" customHeight="1" x14ac:dyDescent="0.25">
      <c r="A24" s="140" t="s">
        <v>492</v>
      </c>
      <c r="B24" s="79"/>
      <c r="C24" s="195">
        <v>0</v>
      </c>
      <c r="D24" s="81">
        <v>2.9950000000000001</v>
      </c>
      <c r="E24" s="82">
        <v>0.45100000000000001</v>
      </c>
      <c r="F24" s="83">
        <v>8.8999999999999996E-2</v>
      </c>
      <c r="G24" s="141">
        <v>3197.41</v>
      </c>
      <c r="H24" s="141">
        <v>0.88</v>
      </c>
      <c r="I24" s="196">
        <v>2.31</v>
      </c>
      <c r="J24" s="87">
        <v>7.2999999999999995E-2</v>
      </c>
      <c r="K24" s="58"/>
    </row>
    <row r="25" spans="1:11" ht="27" customHeight="1" x14ac:dyDescent="0.25">
      <c r="A25" s="140" t="s">
        <v>400</v>
      </c>
      <c r="B25" s="79"/>
      <c r="C25" s="195" t="s">
        <v>452</v>
      </c>
      <c r="D25" s="88">
        <v>10.023</v>
      </c>
      <c r="E25" s="89">
        <v>2.0609999999999999</v>
      </c>
      <c r="F25" s="90">
        <v>1.734</v>
      </c>
      <c r="G25" s="85">
        <v>0</v>
      </c>
      <c r="H25" s="85">
        <v>0</v>
      </c>
      <c r="I25" s="85">
        <v>0</v>
      </c>
      <c r="J25" s="86">
        <v>0</v>
      </c>
      <c r="K25" s="58"/>
    </row>
    <row r="26" spans="1:11" ht="27" customHeight="1" x14ac:dyDescent="0.25">
      <c r="A26" s="140" t="s">
        <v>401</v>
      </c>
      <c r="B26" s="79"/>
      <c r="C26" s="195" t="s">
        <v>648</v>
      </c>
      <c r="D26" s="81">
        <v>-4.508</v>
      </c>
      <c r="E26" s="82">
        <v>-0.69299999999999995</v>
      </c>
      <c r="F26" s="83">
        <v>-0.13900000000000001</v>
      </c>
      <c r="G26" s="85">
        <v>0</v>
      </c>
      <c r="H26" s="85">
        <v>0</v>
      </c>
      <c r="I26" s="85">
        <v>0</v>
      </c>
      <c r="J26" s="86">
        <v>0</v>
      </c>
      <c r="K26" s="58"/>
    </row>
    <row r="27" spans="1:11" ht="27" customHeight="1" x14ac:dyDescent="0.25">
      <c r="A27" s="140" t="s">
        <v>402</v>
      </c>
      <c r="B27" s="79"/>
      <c r="C27" s="195">
        <v>0</v>
      </c>
      <c r="D27" s="81">
        <v>-4.508</v>
      </c>
      <c r="E27" s="82">
        <v>-0.69299999999999995</v>
      </c>
      <c r="F27" s="83">
        <v>-0.13900000000000001</v>
      </c>
      <c r="G27" s="85">
        <v>0</v>
      </c>
      <c r="H27" s="85">
        <v>0</v>
      </c>
      <c r="I27" s="85">
        <v>0</v>
      </c>
      <c r="J27" s="87">
        <v>9.8000000000000004E-2</v>
      </c>
      <c r="K27" s="58"/>
    </row>
    <row r="28" spans="1:11" ht="27" customHeight="1" x14ac:dyDescent="0.25">
      <c r="A28" s="142" t="s">
        <v>493</v>
      </c>
      <c r="B28" s="79"/>
      <c r="C28" s="195" t="s">
        <v>450</v>
      </c>
      <c r="D28" s="81">
        <v>2.411</v>
      </c>
      <c r="E28" s="82">
        <v>0.371</v>
      </c>
      <c r="F28" s="83">
        <v>7.3999999999999996E-2</v>
      </c>
      <c r="G28" s="141">
        <v>13.33</v>
      </c>
      <c r="H28" s="85">
        <v>0</v>
      </c>
      <c r="I28" s="85">
        <v>0</v>
      </c>
      <c r="J28" s="86">
        <v>0</v>
      </c>
      <c r="K28" s="58"/>
    </row>
    <row r="29" spans="1:11" ht="27" customHeight="1" x14ac:dyDescent="0.25">
      <c r="A29" s="142" t="s">
        <v>494</v>
      </c>
      <c r="B29" s="79"/>
      <c r="C29" s="195">
        <v>2</v>
      </c>
      <c r="D29" s="81">
        <v>2.411</v>
      </c>
      <c r="E29" s="82">
        <v>0.371</v>
      </c>
      <c r="F29" s="83">
        <v>7.3999999999999996E-2</v>
      </c>
      <c r="G29" s="85">
        <v>0</v>
      </c>
      <c r="H29" s="85">
        <v>0</v>
      </c>
      <c r="I29" s="85">
        <v>0</v>
      </c>
      <c r="J29" s="86">
        <v>0</v>
      </c>
      <c r="K29" s="58"/>
    </row>
    <row r="30" spans="1:11" ht="27" customHeight="1" x14ac:dyDescent="0.25">
      <c r="A30" s="142" t="s">
        <v>495</v>
      </c>
      <c r="B30" s="79"/>
      <c r="C30" s="195" t="s">
        <v>451</v>
      </c>
      <c r="D30" s="81">
        <v>2.8239999999999998</v>
      </c>
      <c r="E30" s="82">
        <v>0.434</v>
      </c>
      <c r="F30" s="83">
        <v>8.6999999999999994E-2</v>
      </c>
      <c r="G30" s="141">
        <v>4.54</v>
      </c>
      <c r="H30" s="85">
        <v>0</v>
      </c>
      <c r="I30" s="85">
        <v>0</v>
      </c>
      <c r="J30" s="86">
        <v>0</v>
      </c>
      <c r="K30" s="58"/>
    </row>
    <row r="31" spans="1:11" ht="27" customHeight="1" x14ac:dyDescent="0.25">
      <c r="A31" s="142" t="s">
        <v>496</v>
      </c>
      <c r="B31" s="79"/>
      <c r="C31" s="195" t="s">
        <v>451</v>
      </c>
      <c r="D31" s="81">
        <v>2.8239999999999998</v>
      </c>
      <c r="E31" s="82">
        <v>0.434</v>
      </c>
      <c r="F31" s="83">
        <v>8.6999999999999994E-2</v>
      </c>
      <c r="G31" s="141">
        <v>10.16</v>
      </c>
      <c r="H31" s="85">
        <v>0</v>
      </c>
      <c r="I31" s="85">
        <v>0</v>
      </c>
      <c r="J31" s="86">
        <v>0</v>
      </c>
      <c r="K31" s="58"/>
    </row>
    <row r="32" spans="1:11" ht="27" customHeight="1" x14ac:dyDescent="0.25">
      <c r="A32" s="142" t="s">
        <v>497</v>
      </c>
      <c r="B32" s="79"/>
      <c r="C32" s="195" t="s">
        <v>451</v>
      </c>
      <c r="D32" s="81">
        <v>2.8239999999999998</v>
      </c>
      <c r="E32" s="82">
        <v>0.434</v>
      </c>
      <c r="F32" s="83">
        <v>8.6999999999999994E-2</v>
      </c>
      <c r="G32" s="141">
        <v>24.91</v>
      </c>
      <c r="H32" s="85">
        <v>0</v>
      </c>
      <c r="I32" s="85">
        <v>0</v>
      </c>
      <c r="J32" s="86">
        <v>0</v>
      </c>
      <c r="K32" s="58"/>
    </row>
    <row r="33" spans="1:11" ht="27" customHeight="1" x14ac:dyDescent="0.25">
      <c r="A33" s="142" t="s">
        <v>498</v>
      </c>
      <c r="B33" s="79"/>
      <c r="C33" s="195" t="s">
        <v>451</v>
      </c>
      <c r="D33" s="81">
        <v>2.8239999999999998</v>
      </c>
      <c r="E33" s="82">
        <v>0.434</v>
      </c>
      <c r="F33" s="83">
        <v>8.6999999999999994E-2</v>
      </c>
      <c r="G33" s="141">
        <v>55.68</v>
      </c>
      <c r="H33" s="85">
        <v>0</v>
      </c>
      <c r="I33" s="85">
        <v>0</v>
      </c>
      <c r="J33" s="86">
        <v>0</v>
      </c>
      <c r="K33" s="58"/>
    </row>
    <row r="34" spans="1:11" ht="27" customHeight="1" x14ac:dyDescent="0.25">
      <c r="A34" s="142" t="s">
        <v>499</v>
      </c>
      <c r="B34" s="79"/>
      <c r="C34" s="195" t="s">
        <v>451</v>
      </c>
      <c r="D34" s="81">
        <v>2.8239999999999998</v>
      </c>
      <c r="E34" s="82">
        <v>0.434</v>
      </c>
      <c r="F34" s="83">
        <v>8.6999999999999994E-2</v>
      </c>
      <c r="G34" s="141">
        <v>156.66</v>
      </c>
      <c r="H34" s="85">
        <v>0</v>
      </c>
      <c r="I34" s="85">
        <v>0</v>
      </c>
      <c r="J34" s="86">
        <v>0</v>
      </c>
      <c r="K34" s="58"/>
    </row>
    <row r="35" spans="1:11" ht="27" customHeight="1" x14ac:dyDescent="0.25">
      <c r="A35" s="142" t="s">
        <v>403</v>
      </c>
      <c r="B35" s="79"/>
      <c r="C35" s="195">
        <v>4</v>
      </c>
      <c r="D35" s="81">
        <v>2.8239999999999998</v>
      </c>
      <c r="E35" s="82">
        <v>0.434</v>
      </c>
      <c r="F35" s="83">
        <v>8.6999999999999994E-2</v>
      </c>
      <c r="G35" s="85">
        <v>0</v>
      </c>
      <c r="H35" s="85">
        <v>0</v>
      </c>
      <c r="I35" s="85">
        <v>0</v>
      </c>
      <c r="J35" s="86">
        <v>0</v>
      </c>
      <c r="K35" s="58"/>
    </row>
    <row r="36" spans="1:11" ht="27" customHeight="1" x14ac:dyDescent="0.25">
      <c r="A36" s="142" t="s">
        <v>500</v>
      </c>
      <c r="B36" s="79"/>
      <c r="C36" s="195">
        <v>0</v>
      </c>
      <c r="D36" s="81">
        <v>2.0230000000000001</v>
      </c>
      <c r="E36" s="82">
        <v>0.30399999999999999</v>
      </c>
      <c r="F36" s="83">
        <v>0.06</v>
      </c>
      <c r="G36" s="141">
        <v>5.72</v>
      </c>
      <c r="H36" s="141">
        <v>0.59</v>
      </c>
      <c r="I36" s="196">
        <v>1.56</v>
      </c>
      <c r="J36" s="87">
        <v>0.05</v>
      </c>
      <c r="K36" s="58"/>
    </row>
    <row r="37" spans="1:11" ht="27" customHeight="1" x14ac:dyDescent="0.25">
      <c r="A37" s="142" t="s">
        <v>501</v>
      </c>
      <c r="B37" s="79"/>
      <c r="C37" s="195">
        <v>0</v>
      </c>
      <c r="D37" s="81">
        <v>2.0230000000000001</v>
      </c>
      <c r="E37" s="82">
        <v>0.30399999999999999</v>
      </c>
      <c r="F37" s="83">
        <v>0.06</v>
      </c>
      <c r="G37" s="141">
        <v>232.44</v>
      </c>
      <c r="H37" s="141">
        <v>0.59</v>
      </c>
      <c r="I37" s="196">
        <v>1.56</v>
      </c>
      <c r="J37" s="87">
        <v>0.05</v>
      </c>
      <c r="K37" s="58"/>
    </row>
    <row r="38" spans="1:11" ht="27" customHeight="1" x14ac:dyDescent="0.25">
      <c r="A38" s="142" t="s">
        <v>502</v>
      </c>
      <c r="B38" s="79"/>
      <c r="C38" s="195">
        <v>0</v>
      </c>
      <c r="D38" s="81">
        <v>2.0230000000000001</v>
      </c>
      <c r="E38" s="82">
        <v>0.30399999999999999</v>
      </c>
      <c r="F38" s="83">
        <v>0.06</v>
      </c>
      <c r="G38" s="141">
        <v>510</v>
      </c>
      <c r="H38" s="141">
        <v>0.59</v>
      </c>
      <c r="I38" s="196">
        <v>1.56</v>
      </c>
      <c r="J38" s="87">
        <v>0.05</v>
      </c>
      <c r="K38" s="58"/>
    </row>
    <row r="39" spans="1:11" ht="27" customHeight="1" x14ac:dyDescent="0.25">
      <c r="A39" s="142" t="s">
        <v>503</v>
      </c>
      <c r="B39" s="79"/>
      <c r="C39" s="195">
        <v>0</v>
      </c>
      <c r="D39" s="81">
        <v>2.0230000000000001</v>
      </c>
      <c r="E39" s="82">
        <v>0.30399999999999999</v>
      </c>
      <c r="F39" s="83">
        <v>0.06</v>
      </c>
      <c r="G39" s="141">
        <v>783.45</v>
      </c>
      <c r="H39" s="141">
        <v>0.59</v>
      </c>
      <c r="I39" s="196">
        <v>1.56</v>
      </c>
      <c r="J39" s="87">
        <v>0.05</v>
      </c>
      <c r="K39" s="58"/>
    </row>
    <row r="40" spans="1:11" ht="27" customHeight="1" x14ac:dyDescent="0.25">
      <c r="A40" s="142" t="s">
        <v>504</v>
      </c>
      <c r="B40" s="79"/>
      <c r="C40" s="195">
        <v>0</v>
      </c>
      <c r="D40" s="81">
        <v>2.0230000000000001</v>
      </c>
      <c r="E40" s="82">
        <v>0.30399999999999999</v>
      </c>
      <c r="F40" s="83">
        <v>0.06</v>
      </c>
      <c r="G40" s="141">
        <v>2159.61</v>
      </c>
      <c r="H40" s="141">
        <v>0.59</v>
      </c>
      <c r="I40" s="196">
        <v>1.56</v>
      </c>
      <c r="J40" s="87">
        <v>0.05</v>
      </c>
      <c r="K40" s="58"/>
    </row>
    <row r="41" spans="1:11" ht="27" customHeight="1" x14ac:dyDescent="0.25">
      <c r="A41" s="142" t="s">
        <v>505</v>
      </c>
      <c r="B41" s="79"/>
      <c r="C41" s="195">
        <v>0</v>
      </c>
      <c r="D41" s="81">
        <v>2.2360000000000002</v>
      </c>
      <c r="E41" s="82">
        <v>0.315</v>
      </c>
      <c r="F41" s="83">
        <v>5.8000000000000003E-2</v>
      </c>
      <c r="G41" s="141">
        <v>9.52</v>
      </c>
      <c r="H41" s="141">
        <v>1.46</v>
      </c>
      <c r="I41" s="196">
        <v>2.52</v>
      </c>
      <c r="J41" s="87">
        <v>0.05</v>
      </c>
      <c r="K41" s="58"/>
    </row>
    <row r="42" spans="1:11" ht="27" customHeight="1" x14ac:dyDescent="0.25">
      <c r="A42" s="142" t="s">
        <v>506</v>
      </c>
      <c r="B42" s="79"/>
      <c r="C42" s="195">
        <v>0</v>
      </c>
      <c r="D42" s="81">
        <v>2.2360000000000002</v>
      </c>
      <c r="E42" s="82">
        <v>0.315</v>
      </c>
      <c r="F42" s="83">
        <v>5.8000000000000003E-2</v>
      </c>
      <c r="G42" s="141">
        <v>400.63</v>
      </c>
      <c r="H42" s="141">
        <v>1.46</v>
      </c>
      <c r="I42" s="196">
        <v>2.52</v>
      </c>
      <c r="J42" s="87">
        <v>0.05</v>
      </c>
      <c r="K42" s="58"/>
    </row>
    <row r="43" spans="1:11" ht="27" customHeight="1" x14ac:dyDescent="0.25">
      <c r="A43" s="142" t="s">
        <v>507</v>
      </c>
      <c r="B43" s="79"/>
      <c r="C43" s="195">
        <v>0</v>
      </c>
      <c r="D43" s="81">
        <v>2.2360000000000002</v>
      </c>
      <c r="E43" s="82">
        <v>0.315</v>
      </c>
      <c r="F43" s="83">
        <v>5.8000000000000003E-2</v>
      </c>
      <c r="G43" s="141">
        <v>879.47</v>
      </c>
      <c r="H43" s="141">
        <v>1.46</v>
      </c>
      <c r="I43" s="196">
        <v>2.52</v>
      </c>
      <c r="J43" s="87">
        <v>0.05</v>
      </c>
      <c r="K43" s="58"/>
    </row>
    <row r="44" spans="1:11" ht="27" customHeight="1" x14ac:dyDescent="0.25">
      <c r="A44" s="142" t="s">
        <v>508</v>
      </c>
      <c r="B44" s="79"/>
      <c r="C44" s="195">
        <v>0</v>
      </c>
      <c r="D44" s="81">
        <v>2.2360000000000002</v>
      </c>
      <c r="E44" s="82">
        <v>0.315</v>
      </c>
      <c r="F44" s="83">
        <v>5.8000000000000003E-2</v>
      </c>
      <c r="G44" s="141">
        <v>1351.2</v>
      </c>
      <c r="H44" s="141">
        <v>1.46</v>
      </c>
      <c r="I44" s="196">
        <v>2.52</v>
      </c>
      <c r="J44" s="87">
        <v>0.05</v>
      </c>
      <c r="K44" s="58"/>
    </row>
    <row r="45" spans="1:11" ht="27" customHeight="1" x14ac:dyDescent="0.25">
      <c r="A45" s="142" t="s">
        <v>509</v>
      </c>
      <c r="B45" s="79"/>
      <c r="C45" s="195">
        <v>0</v>
      </c>
      <c r="D45" s="81">
        <v>2.2360000000000002</v>
      </c>
      <c r="E45" s="82">
        <v>0.315</v>
      </c>
      <c r="F45" s="83">
        <v>5.8000000000000003E-2</v>
      </c>
      <c r="G45" s="141">
        <v>3725.27</v>
      </c>
      <c r="H45" s="141">
        <v>1.46</v>
      </c>
      <c r="I45" s="196">
        <v>2.52</v>
      </c>
      <c r="J45" s="87">
        <v>0.05</v>
      </c>
      <c r="K45" s="58"/>
    </row>
    <row r="46" spans="1:11" ht="27" customHeight="1" x14ac:dyDescent="0.25">
      <c r="A46" s="142" t="s">
        <v>510</v>
      </c>
      <c r="B46" s="79"/>
      <c r="C46" s="195">
        <v>0</v>
      </c>
      <c r="D46" s="81">
        <v>2.0910000000000002</v>
      </c>
      <c r="E46" s="82">
        <v>0.27200000000000002</v>
      </c>
      <c r="F46" s="83">
        <v>4.5999999999999999E-2</v>
      </c>
      <c r="G46" s="141">
        <v>212.35</v>
      </c>
      <c r="H46" s="141">
        <v>1.78</v>
      </c>
      <c r="I46" s="196">
        <v>3.4</v>
      </c>
      <c r="J46" s="87">
        <v>4.2999999999999997E-2</v>
      </c>
      <c r="K46" s="58"/>
    </row>
    <row r="47" spans="1:11" ht="27" customHeight="1" x14ac:dyDescent="0.25">
      <c r="A47" s="142" t="s">
        <v>511</v>
      </c>
      <c r="B47" s="79"/>
      <c r="C47" s="195">
        <v>0</v>
      </c>
      <c r="D47" s="81">
        <v>2.0910000000000002</v>
      </c>
      <c r="E47" s="82">
        <v>0.27200000000000002</v>
      </c>
      <c r="F47" s="83">
        <v>4.5999999999999999E-2</v>
      </c>
      <c r="G47" s="141">
        <v>3527</v>
      </c>
      <c r="H47" s="141">
        <v>1.78</v>
      </c>
      <c r="I47" s="196">
        <v>3.4</v>
      </c>
      <c r="J47" s="87">
        <v>4.2999999999999997E-2</v>
      </c>
      <c r="K47" s="58"/>
    </row>
    <row r="48" spans="1:11" ht="27" customHeight="1" x14ac:dyDescent="0.25">
      <c r="A48" s="142" t="s">
        <v>512</v>
      </c>
      <c r="B48" s="79"/>
      <c r="C48" s="195">
        <v>0</v>
      </c>
      <c r="D48" s="81">
        <v>2.0910000000000002</v>
      </c>
      <c r="E48" s="82">
        <v>0.27200000000000002</v>
      </c>
      <c r="F48" s="83">
        <v>4.5999999999999999E-2</v>
      </c>
      <c r="G48" s="141">
        <v>9733.5499999999993</v>
      </c>
      <c r="H48" s="141">
        <v>1.78</v>
      </c>
      <c r="I48" s="196">
        <v>3.4</v>
      </c>
      <c r="J48" s="87">
        <v>4.2999999999999997E-2</v>
      </c>
      <c r="K48" s="58"/>
    </row>
    <row r="49" spans="1:11" ht="27" customHeight="1" x14ac:dyDescent="0.25">
      <c r="A49" s="142" t="s">
        <v>513</v>
      </c>
      <c r="B49" s="79"/>
      <c r="C49" s="195">
        <v>0</v>
      </c>
      <c r="D49" s="81">
        <v>2.0910000000000002</v>
      </c>
      <c r="E49" s="82">
        <v>0.27200000000000002</v>
      </c>
      <c r="F49" s="83">
        <v>4.5999999999999999E-2</v>
      </c>
      <c r="G49" s="141">
        <v>17777.11</v>
      </c>
      <c r="H49" s="141">
        <v>1.78</v>
      </c>
      <c r="I49" s="196">
        <v>3.4</v>
      </c>
      <c r="J49" s="87">
        <v>4.2999999999999997E-2</v>
      </c>
      <c r="K49" s="58"/>
    </row>
    <row r="50" spans="1:11" ht="27" customHeight="1" x14ac:dyDescent="0.25">
      <c r="A50" s="142" t="s">
        <v>514</v>
      </c>
      <c r="B50" s="79"/>
      <c r="C50" s="195">
        <v>0</v>
      </c>
      <c r="D50" s="81">
        <v>2.0910000000000002</v>
      </c>
      <c r="E50" s="82">
        <v>0.27200000000000002</v>
      </c>
      <c r="F50" s="83">
        <v>4.5999999999999999E-2</v>
      </c>
      <c r="G50" s="141">
        <v>44081.94</v>
      </c>
      <c r="H50" s="141">
        <v>1.78</v>
      </c>
      <c r="I50" s="196">
        <v>3.4</v>
      </c>
      <c r="J50" s="87">
        <v>4.2999999999999997E-2</v>
      </c>
      <c r="K50" s="58"/>
    </row>
    <row r="51" spans="1:11" ht="27" customHeight="1" x14ac:dyDescent="0.25">
      <c r="A51" s="142" t="s">
        <v>404</v>
      </c>
      <c r="B51" s="79"/>
      <c r="C51" s="195" t="s">
        <v>452</v>
      </c>
      <c r="D51" s="88">
        <v>6.77</v>
      </c>
      <c r="E51" s="89">
        <v>1.3919999999999999</v>
      </c>
      <c r="F51" s="90">
        <v>1.171</v>
      </c>
      <c r="G51" s="85">
        <v>0</v>
      </c>
      <c r="H51" s="85">
        <v>0</v>
      </c>
      <c r="I51" s="85">
        <v>0</v>
      </c>
      <c r="J51" s="86">
        <v>0</v>
      </c>
      <c r="K51" s="58"/>
    </row>
    <row r="52" spans="1:11" ht="27" customHeight="1" x14ac:dyDescent="0.25">
      <c r="A52" s="142" t="s">
        <v>405</v>
      </c>
      <c r="B52" s="79"/>
      <c r="C52" s="195" t="s">
        <v>648</v>
      </c>
      <c r="D52" s="81">
        <v>-4.508</v>
      </c>
      <c r="E52" s="82">
        <v>-0.69299999999999995</v>
      </c>
      <c r="F52" s="83">
        <v>-0.13900000000000001</v>
      </c>
      <c r="G52" s="85">
        <v>0</v>
      </c>
      <c r="H52" s="85">
        <v>0</v>
      </c>
      <c r="I52" s="85">
        <v>0</v>
      </c>
      <c r="J52" s="86">
        <v>0</v>
      </c>
      <c r="K52" s="58"/>
    </row>
    <row r="53" spans="1:11" ht="27" customHeight="1" x14ac:dyDescent="0.25">
      <c r="A53" s="142" t="s">
        <v>406</v>
      </c>
      <c r="B53" s="79"/>
      <c r="C53" s="195">
        <v>8</v>
      </c>
      <c r="D53" s="81">
        <v>-4.0670000000000002</v>
      </c>
      <c r="E53" s="82">
        <v>-0.61899999999999999</v>
      </c>
      <c r="F53" s="83">
        <v>-0.123</v>
      </c>
      <c r="G53" s="85">
        <v>0</v>
      </c>
      <c r="H53" s="85">
        <v>0</v>
      </c>
      <c r="I53" s="85">
        <v>0</v>
      </c>
      <c r="J53" s="86">
        <v>0</v>
      </c>
      <c r="K53" s="58"/>
    </row>
    <row r="54" spans="1:11" ht="27" customHeight="1" x14ac:dyDescent="0.25">
      <c r="A54" s="142" t="s">
        <v>407</v>
      </c>
      <c r="B54" s="79"/>
      <c r="C54" s="195">
        <v>0</v>
      </c>
      <c r="D54" s="81">
        <v>-4.508</v>
      </c>
      <c r="E54" s="82">
        <v>-0.69299999999999995</v>
      </c>
      <c r="F54" s="83">
        <v>-0.13900000000000001</v>
      </c>
      <c r="G54" s="85">
        <v>0</v>
      </c>
      <c r="H54" s="85">
        <v>0</v>
      </c>
      <c r="I54" s="85">
        <v>0</v>
      </c>
      <c r="J54" s="87">
        <v>9.8000000000000004E-2</v>
      </c>
      <c r="K54" s="58"/>
    </row>
    <row r="55" spans="1:11" ht="27" customHeight="1" x14ac:dyDescent="0.25">
      <c r="A55" s="142" t="s">
        <v>408</v>
      </c>
      <c r="B55" s="79"/>
      <c r="C55" s="195">
        <v>0</v>
      </c>
      <c r="D55" s="81">
        <v>-4.0670000000000002</v>
      </c>
      <c r="E55" s="82">
        <v>-0.61899999999999999</v>
      </c>
      <c r="F55" s="83">
        <v>-0.123</v>
      </c>
      <c r="G55" s="85">
        <v>0</v>
      </c>
      <c r="H55" s="85">
        <v>0</v>
      </c>
      <c r="I55" s="85">
        <v>0</v>
      </c>
      <c r="J55" s="87">
        <v>9.4E-2</v>
      </c>
      <c r="K55" s="58"/>
    </row>
    <row r="56" spans="1:11" ht="27" customHeight="1" x14ac:dyDescent="0.25">
      <c r="A56" s="142" t="s">
        <v>409</v>
      </c>
      <c r="B56" s="79"/>
      <c r="C56" s="195">
        <v>0</v>
      </c>
      <c r="D56" s="81">
        <v>-2.7410000000000001</v>
      </c>
      <c r="E56" s="82">
        <v>-0.38100000000000001</v>
      </c>
      <c r="F56" s="83">
        <v>-7.0000000000000007E-2</v>
      </c>
      <c r="G56" s="85">
        <v>0</v>
      </c>
      <c r="H56" s="85">
        <v>0</v>
      </c>
      <c r="I56" s="85">
        <v>0</v>
      </c>
      <c r="J56" s="87">
        <v>7.2999999999999995E-2</v>
      </c>
      <c r="K56" s="58"/>
    </row>
    <row r="57" spans="1:11" ht="27" customHeight="1" x14ac:dyDescent="0.25">
      <c r="A57" s="140" t="s">
        <v>515</v>
      </c>
      <c r="B57" s="79"/>
      <c r="C57" s="195" t="s">
        <v>450</v>
      </c>
      <c r="D57" s="81">
        <v>1.671</v>
      </c>
      <c r="E57" s="82">
        <v>0.25700000000000001</v>
      </c>
      <c r="F57" s="83">
        <v>5.1999999999999998E-2</v>
      </c>
      <c r="G57" s="141">
        <v>9.4499999999999993</v>
      </c>
      <c r="H57" s="85">
        <v>0</v>
      </c>
      <c r="I57" s="85">
        <v>0</v>
      </c>
      <c r="J57" s="86">
        <v>0</v>
      </c>
      <c r="K57" s="58"/>
    </row>
    <row r="58" spans="1:11" ht="27" customHeight="1" x14ac:dyDescent="0.25">
      <c r="A58" s="140" t="s">
        <v>516</v>
      </c>
      <c r="B58" s="79"/>
      <c r="C58" s="195">
        <v>2</v>
      </c>
      <c r="D58" s="81">
        <v>1.671</v>
      </c>
      <c r="E58" s="82">
        <v>0.25700000000000001</v>
      </c>
      <c r="F58" s="83">
        <v>5.1999999999999998E-2</v>
      </c>
      <c r="G58" s="85">
        <v>0</v>
      </c>
      <c r="H58" s="85">
        <v>0</v>
      </c>
      <c r="I58" s="85">
        <v>0</v>
      </c>
      <c r="J58" s="86">
        <v>0</v>
      </c>
      <c r="K58" s="58"/>
    </row>
    <row r="59" spans="1:11" ht="27" customHeight="1" x14ac:dyDescent="0.25">
      <c r="A59" s="140" t="s">
        <v>517</v>
      </c>
      <c r="B59" s="79"/>
      <c r="C59" s="195" t="s">
        <v>451</v>
      </c>
      <c r="D59" s="81">
        <v>1.958</v>
      </c>
      <c r="E59" s="82">
        <v>0.30099999999999999</v>
      </c>
      <c r="F59" s="83">
        <v>0.06</v>
      </c>
      <c r="G59" s="141">
        <v>3.3</v>
      </c>
      <c r="H59" s="85">
        <v>0</v>
      </c>
      <c r="I59" s="85">
        <v>0</v>
      </c>
      <c r="J59" s="86">
        <v>0</v>
      </c>
      <c r="K59" s="58"/>
    </row>
    <row r="60" spans="1:11" ht="27" customHeight="1" x14ac:dyDescent="0.25">
      <c r="A60" s="140" t="s">
        <v>518</v>
      </c>
      <c r="B60" s="79"/>
      <c r="C60" s="195" t="s">
        <v>451</v>
      </c>
      <c r="D60" s="81">
        <v>1.958</v>
      </c>
      <c r="E60" s="82">
        <v>0.30099999999999999</v>
      </c>
      <c r="F60" s="83">
        <v>0.06</v>
      </c>
      <c r="G60" s="141">
        <v>7.2</v>
      </c>
      <c r="H60" s="85">
        <v>0</v>
      </c>
      <c r="I60" s="85">
        <v>0</v>
      </c>
      <c r="J60" s="86">
        <v>0</v>
      </c>
      <c r="K60" s="58"/>
    </row>
    <row r="61" spans="1:11" ht="27" customHeight="1" x14ac:dyDescent="0.25">
      <c r="A61" s="140" t="s">
        <v>519</v>
      </c>
      <c r="B61" s="79"/>
      <c r="C61" s="195" t="s">
        <v>451</v>
      </c>
      <c r="D61" s="81">
        <v>1.958</v>
      </c>
      <c r="E61" s="82">
        <v>0.30099999999999999</v>
      </c>
      <c r="F61" s="83">
        <v>0.06</v>
      </c>
      <c r="G61" s="141">
        <v>17.420000000000002</v>
      </c>
      <c r="H61" s="85">
        <v>0</v>
      </c>
      <c r="I61" s="85">
        <v>0</v>
      </c>
      <c r="J61" s="86">
        <v>0</v>
      </c>
      <c r="K61" s="58"/>
    </row>
    <row r="62" spans="1:11" ht="27" customHeight="1" x14ac:dyDescent="0.25">
      <c r="A62" s="140" t="s">
        <v>520</v>
      </c>
      <c r="B62" s="79"/>
      <c r="C62" s="195" t="s">
        <v>451</v>
      </c>
      <c r="D62" s="81">
        <v>1.958</v>
      </c>
      <c r="E62" s="82">
        <v>0.30099999999999999</v>
      </c>
      <c r="F62" s="83">
        <v>0.06</v>
      </c>
      <c r="G62" s="141">
        <v>38.75</v>
      </c>
      <c r="H62" s="85">
        <v>0</v>
      </c>
      <c r="I62" s="85">
        <v>0</v>
      </c>
      <c r="J62" s="86">
        <v>0</v>
      </c>
      <c r="K62" s="58"/>
    </row>
    <row r="63" spans="1:11" ht="27" customHeight="1" x14ac:dyDescent="0.25">
      <c r="A63" s="140" t="s">
        <v>521</v>
      </c>
      <c r="B63" s="79"/>
      <c r="C63" s="195" t="s">
        <v>451</v>
      </c>
      <c r="D63" s="81">
        <v>1.958</v>
      </c>
      <c r="E63" s="82">
        <v>0.30099999999999999</v>
      </c>
      <c r="F63" s="83">
        <v>0.06</v>
      </c>
      <c r="G63" s="141">
        <v>108.75</v>
      </c>
      <c r="H63" s="85">
        <v>0</v>
      </c>
      <c r="I63" s="85">
        <v>0</v>
      </c>
      <c r="J63" s="86">
        <v>0</v>
      </c>
      <c r="K63" s="58"/>
    </row>
    <row r="64" spans="1:11" ht="27" customHeight="1" x14ac:dyDescent="0.25">
      <c r="A64" s="140" t="s">
        <v>410</v>
      </c>
      <c r="B64" s="79"/>
      <c r="C64" s="195">
        <v>4</v>
      </c>
      <c r="D64" s="81">
        <v>1.958</v>
      </c>
      <c r="E64" s="82">
        <v>0.30099999999999999</v>
      </c>
      <c r="F64" s="83">
        <v>0.06</v>
      </c>
      <c r="G64" s="85">
        <v>0</v>
      </c>
      <c r="H64" s="85">
        <v>0</v>
      </c>
      <c r="I64" s="85">
        <v>0</v>
      </c>
      <c r="J64" s="86">
        <v>0</v>
      </c>
      <c r="K64" s="58"/>
    </row>
    <row r="65" spans="1:11" ht="27" customHeight="1" x14ac:dyDescent="0.25">
      <c r="A65" s="140" t="s">
        <v>522</v>
      </c>
      <c r="B65" s="79"/>
      <c r="C65" s="195">
        <v>0</v>
      </c>
      <c r="D65" s="81">
        <v>1.4019999999999999</v>
      </c>
      <c r="E65" s="82">
        <v>0.21099999999999999</v>
      </c>
      <c r="F65" s="83">
        <v>4.2000000000000003E-2</v>
      </c>
      <c r="G65" s="141">
        <v>4.12</v>
      </c>
      <c r="H65" s="141">
        <v>0.41</v>
      </c>
      <c r="I65" s="196">
        <v>1.08</v>
      </c>
      <c r="J65" s="87">
        <v>3.4000000000000002E-2</v>
      </c>
      <c r="K65" s="58"/>
    </row>
    <row r="66" spans="1:11" ht="27" customHeight="1" x14ac:dyDescent="0.25">
      <c r="A66" s="140" t="s">
        <v>523</v>
      </c>
      <c r="B66" s="79"/>
      <c r="C66" s="195">
        <v>0</v>
      </c>
      <c r="D66" s="81">
        <v>1.4019999999999999</v>
      </c>
      <c r="E66" s="82">
        <v>0.21099999999999999</v>
      </c>
      <c r="F66" s="83">
        <v>4.2000000000000003E-2</v>
      </c>
      <c r="G66" s="141">
        <v>161.28</v>
      </c>
      <c r="H66" s="141">
        <v>0.41</v>
      </c>
      <c r="I66" s="196">
        <v>1.08</v>
      </c>
      <c r="J66" s="87">
        <v>3.4000000000000002E-2</v>
      </c>
      <c r="K66" s="58"/>
    </row>
    <row r="67" spans="1:11" ht="27" customHeight="1" x14ac:dyDescent="0.25">
      <c r="A67" s="140" t="s">
        <v>524</v>
      </c>
      <c r="B67" s="79"/>
      <c r="C67" s="195">
        <v>0</v>
      </c>
      <c r="D67" s="81">
        <v>1.4019999999999999</v>
      </c>
      <c r="E67" s="82">
        <v>0.21099999999999999</v>
      </c>
      <c r="F67" s="83">
        <v>4.2000000000000003E-2</v>
      </c>
      <c r="G67" s="141">
        <v>353.69</v>
      </c>
      <c r="H67" s="141">
        <v>0.41</v>
      </c>
      <c r="I67" s="196">
        <v>1.08</v>
      </c>
      <c r="J67" s="87">
        <v>3.4000000000000002E-2</v>
      </c>
      <c r="K67" s="58"/>
    </row>
    <row r="68" spans="1:11" ht="27" customHeight="1" x14ac:dyDescent="0.25">
      <c r="A68" s="140" t="s">
        <v>525</v>
      </c>
      <c r="B68" s="79"/>
      <c r="C68" s="195">
        <v>0</v>
      </c>
      <c r="D68" s="81">
        <v>1.4019999999999999</v>
      </c>
      <c r="E68" s="82">
        <v>0.21099999999999999</v>
      </c>
      <c r="F68" s="83">
        <v>4.2000000000000003E-2</v>
      </c>
      <c r="G68" s="141">
        <v>543.25</v>
      </c>
      <c r="H68" s="141">
        <v>0.41</v>
      </c>
      <c r="I68" s="196">
        <v>1.08</v>
      </c>
      <c r="J68" s="87">
        <v>3.4000000000000002E-2</v>
      </c>
      <c r="K68" s="58"/>
    </row>
    <row r="69" spans="1:11" ht="27" customHeight="1" x14ac:dyDescent="0.25">
      <c r="A69" s="140" t="s">
        <v>526</v>
      </c>
      <c r="B69" s="79"/>
      <c r="C69" s="195">
        <v>0</v>
      </c>
      <c r="D69" s="81">
        <v>1.4019999999999999</v>
      </c>
      <c r="E69" s="82">
        <v>0.21099999999999999</v>
      </c>
      <c r="F69" s="83">
        <v>4.2000000000000003E-2</v>
      </c>
      <c r="G69" s="141">
        <v>1497.23</v>
      </c>
      <c r="H69" s="141">
        <v>0.41</v>
      </c>
      <c r="I69" s="196">
        <v>1.08</v>
      </c>
      <c r="J69" s="87">
        <v>3.4000000000000002E-2</v>
      </c>
      <c r="K69" s="58"/>
    </row>
    <row r="70" spans="1:11" ht="27" customHeight="1" x14ac:dyDescent="0.25">
      <c r="A70" s="140" t="s">
        <v>527</v>
      </c>
      <c r="B70" s="79"/>
      <c r="C70" s="195">
        <v>0</v>
      </c>
      <c r="D70" s="81">
        <v>1.5289999999999999</v>
      </c>
      <c r="E70" s="82">
        <v>0.215</v>
      </c>
      <c r="F70" s="83">
        <v>0.04</v>
      </c>
      <c r="G70" s="141">
        <v>6.66</v>
      </c>
      <c r="H70" s="141">
        <v>1</v>
      </c>
      <c r="I70" s="196">
        <v>1.72</v>
      </c>
      <c r="J70" s="87">
        <v>3.4000000000000002E-2</v>
      </c>
      <c r="K70" s="58"/>
    </row>
    <row r="71" spans="1:11" ht="27" customHeight="1" x14ac:dyDescent="0.25">
      <c r="A71" s="140" t="s">
        <v>528</v>
      </c>
      <c r="B71" s="79"/>
      <c r="C71" s="195">
        <v>0</v>
      </c>
      <c r="D71" s="81">
        <v>1.5289999999999999</v>
      </c>
      <c r="E71" s="82">
        <v>0.215</v>
      </c>
      <c r="F71" s="83">
        <v>0.04</v>
      </c>
      <c r="G71" s="141">
        <v>274.08</v>
      </c>
      <c r="H71" s="141">
        <v>1</v>
      </c>
      <c r="I71" s="196">
        <v>1.72</v>
      </c>
      <c r="J71" s="87">
        <v>3.4000000000000002E-2</v>
      </c>
      <c r="K71" s="58"/>
    </row>
    <row r="72" spans="1:11" ht="27" customHeight="1" x14ac:dyDescent="0.25">
      <c r="A72" s="140" t="s">
        <v>529</v>
      </c>
      <c r="B72" s="79"/>
      <c r="C72" s="195">
        <v>0</v>
      </c>
      <c r="D72" s="81">
        <v>1.5289999999999999</v>
      </c>
      <c r="E72" s="82">
        <v>0.215</v>
      </c>
      <c r="F72" s="83">
        <v>0.04</v>
      </c>
      <c r="G72" s="141">
        <v>601.48</v>
      </c>
      <c r="H72" s="141">
        <v>1</v>
      </c>
      <c r="I72" s="196">
        <v>1.72</v>
      </c>
      <c r="J72" s="87">
        <v>3.4000000000000002E-2</v>
      </c>
      <c r="K72" s="58"/>
    </row>
    <row r="73" spans="1:11" ht="27" customHeight="1" x14ac:dyDescent="0.25">
      <c r="A73" s="140" t="s">
        <v>530</v>
      </c>
      <c r="B73" s="79"/>
      <c r="C73" s="195">
        <v>0</v>
      </c>
      <c r="D73" s="81">
        <v>1.5289999999999999</v>
      </c>
      <c r="E73" s="82">
        <v>0.215</v>
      </c>
      <c r="F73" s="83">
        <v>0.04</v>
      </c>
      <c r="G73" s="141">
        <v>924.02</v>
      </c>
      <c r="H73" s="141">
        <v>1</v>
      </c>
      <c r="I73" s="196">
        <v>1.72</v>
      </c>
      <c r="J73" s="87">
        <v>3.4000000000000002E-2</v>
      </c>
      <c r="K73" s="58"/>
    </row>
    <row r="74" spans="1:11" ht="27" customHeight="1" x14ac:dyDescent="0.25">
      <c r="A74" s="140" t="s">
        <v>531</v>
      </c>
      <c r="B74" s="79"/>
      <c r="C74" s="195">
        <v>0</v>
      </c>
      <c r="D74" s="81">
        <v>1.5289999999999999</v>
      </c>
      <c r="E74" s="82">
        <v>0.215</v>
      </c>
      <c r="F74" s="83">
        <v>0.04</v>
      </c>
      <c r="G74" s="141">
        <v>2547.2600000000002</v>
      </c>
      <c r="H74" s="141">
        <v>1</v>
      </c>
      <c r="I74" s="196">
        <v>1.72</v>
      </c>
      <c r="J74" s="87">
        <v>3.4000000000000002E-2</v>
      </c>
      <c r="K74" s="58"/>
    </row>
    <row r="75" spans="1:11" ht="27" customHeight="1" x14ac:dyDescent="0.25">
      <c r="A75" s="140" t="s">
        <v>532</v>
      </c>
      <c r="B75" s="79"/>
      <c r="C75" s="195">
        <v>0</v>
      </c>
      <c r="D75" s="81">
        <v>1.4139999999999999</v>
      </c>
      <c r="E75" s="82">
        <v>0.184</v>
      </c>
      <c r="F75" s="83">
        <v>3.1E-2</v>
      </c>
      <c r="G75" s="141">
        <v>143.80000000000001</v>
      </c>
      <c r="H75" s="141">
        <v>1.2</v>
      </c>
      <c r="I75" s="196">
        <v>2.2999999999999998</v>
      </c>
      <c r="J75" s="87">
        <v>2.9000000000000001E-2</v>
      </c>
      <c r="K75" s="58"/>
    </row>
    <row r="76" spans="1:11" ht="27" customHeight="1" x14ac:dyDescent="0.25">
      <c r="A76" s="140" t="s">
        <v>533</v>
      </c>
      <c r="B76" s="79"/>
      <c r="C76" s="195">
        <v>0</v>
      </c>
      <c r="D76" s="81">
        <v>1.4139999999999999</v>
      </c>
      <c r="E76" s="82">
        <v>0.184</v>
      </c>
      <c r="F76" s="83">
        <v>3.1E-2</v>
      </c>
      <c r="G76" s="141">
        <v>2385.9499999999998</v>
      </c>
      <c r="H76" s="141">
        <v>1.2</v>
      </c>
      <c r="I76" s="196">
        <v>2.2999999999999998</v>
      </c>
      <c r="J76" s="87">
        <v>2.9000000000000001E-2</v>
      </c>
      <c r="K76" s="58"/>
    </row>
    <row r="77" spans="1:11" ht="27" customHeight="1" x14ac:dyDescent="0.25">
      <c r="A77" s="140" t="s">
        <v>534</v>
      </c>
      <c r="B77" s="79"/>
      <c r="C77" s="195">
        <v>0</v>
      </c>
      <c r="D77" s="81">
        <v>1.4139999999999999</v>
      </c>
      <c r="E77" s="82">
        <v>0.184</v>
      </c>
      <c r="F77" s="83">
        <v>3.1E-2</v>
      </c>
      <c r="G77" s="141">
        <v>6584.29</v>
      </c>
      <c r="H77" s="141">
        <v>1.2</v>
      </c>
      <c r="I77" s="196">
        <v>2.2999999999999998</v>
      </c>
      <c r="J77" s="87">
        <v>2.9000000000000001E-2</v>
      </c>
      <c r="K77" s="58"/>
    </row>
    <row r="78" spans="1:11" ht="27" customHeight="1" x14ac:dyDescent="0.25">
      <c r="A78" s="140" t="s">
        <v>535</v>
      </c>
      <c r="B78" s="79"/>
      <c r="C78" s="195">
        <v>0</v>
      </c>
      <c r="D78" s="81">
        <v>1.4139999999999999</v>
      </c>
      <c r="E78" s="82">
        <v>0.184</v>
      </c>
      <c r="F78" s="83">
        <v>3.1E-2</v>
      </c>
      <c r="G78" s="141">
        <v>12025.24</v>
      </c>
      <c r="H78" s="141">
        <v>1.2</v>
      </c>
      <c r="I78" s="196">
        <v>2.2999999999999998</v>
      </c>
      <c r="J78" s="87">
        <v>2.9000000000000001E-2</v>
      </c>
      <c r="K78" s="58"/>
    </row>
    <row r="79" spans="1:11" ht="27" customHeight="1" x14ac:dyDescent="0.25">
      <c r="A79" s="140" t="s">
        <v>536</v>
      </c>
      <c r="B79" s="79"/>
      <c r="C79" s="195">
        <v>0</v>
      </c>
      <c r="D79" s="81">
        <v>1.4139999999999999</v>
      </c>
      <c r="E79" s="82">
        <v>0.184</v>
      </c>
      <c r="F79" s="83">
        <v>3.1E-2</v>
      </c>
      <c r="G79" s="141">
        <v>29818.79</v>
      </c>
      <c r="H79" s="141">
        <v>1.2</v>
      </c>
      <c r="I79" s="196">
        <v>2.2999999999999998</v>
      </c>
      <c r="J79" s="87">
        <v>2.9000000000000001E-2</v>
      </c>
      <c r="K79" s="58"/>
    </row>
    <row r="80" spans="1:11" ht="27" customHeight="1" x14ac:dyDescent="0.25">
      <c r="A80" s="140" t="s">
        <v>411</v>
      </c>
      <c r="B80" s="79"/>
      <c r="C80" s="195" t="s">
        <v>452</v>
      </c>
      <c r="D80" s="88">
        <v>4.6929999999999996</v>
      </c>
      <c r="E80" s="89">
        <v>0.96499999999999997</v>
      </c>
      <c r="F80" s="90">
        <v>0.81200000000000006</v>
      </c>
      <c r="G80" s="85">
        <v>0</v>
      </c>
      <c r="H80" s="85">
        <v>0</v>
      </c>
      <c r="I80" s="85">
        <v>0</v>
      </c>
      <c r="J80" s="86">
        <v>0</v>
      </c>
      <c r="K80" s="58"/>
    </row>
    <row r="81" spans="1:11" ht="27" customHeight="1" x14ac:dyDescent="0.25">
      <c r="A81" s="140" t="s">
        <v>412</v>
      </c>
      <c r="B81" s="79"/>
      <c r="C81" s="195" t="s">
        <v>648</v>
      </c>
      <c r="D81" s="81">
        <v>-2.0920000000000001</v>
      </c>
      <c r="E81" s="82">
        <v>-0.32200000000000001</v>
      </c>
      <c r="F81" s="83">
        <v>-6.5000000000000002E-2</v>
      </c>
      <c r="G81" s="85">
        <v>0</v>
      </c>
      <c r="H81" s="85">
        <v>0</v>
      </c>
      <c r="I81" s="85">
        <v>0</v>
      </c>
      <c r="J81" s="86">
        <v>0</v>
      </c>
      <c r="K81" s="58"/>
    </row>
    <row r="82" spans="1:11" ht="27" customHeight="1" x14ac:dyDescent="0.25">
      <c r="A82" s="140" t="s">
        <v>413</v>
      </c>
      <c r="B82" s="79"/>
      <c r="C82" s="195">
        <v>8</v>
      </c>
      <c r="D82" s="81">
        <v>-2.2959999999999998</v>
      </c>
      <c r="E82" s="82">
        <v>-0.35</v>
      </c>
      <c r="F82" s="83">
        <v>-7.0000000000000007E-2</v>
      </c>
      <c r="G82" s="85">
        <v>0</v>
      </c>
      <c r="H82" s="85">
        <v>0</v>
      </c>
      <c r="I82" s="85">
        <v>0</v>
      </c>
      <c r="J82" s="86">
        <v>0</v>
      </c>
      <c r="K82" s="58"/>
    </row>
    <row r="83" spans="1:11" ht="27" customHeight="1" x14ac:dyDescent="0.25">
      <c r="A83" s="140" t="s">
        <v>414</v>
      </c>
      <c r="B83" s="79"/>
      <c r="C83" s="195">
        <v>0</v>
      </c>
      <c r="D83" s="81">
        <v>-2.0920000000000001</v>
      </c>
      <c r="E83" s="82">
        <v>-0.32200000000000001</v>
      </c>
      <c r="F83" s="83">
        <v>-6.5000000000000002E-2</v>
      </c>
      <c r="G83" s="85">
        <v>0</v>
      </c>
      <c r="H83" s="85">
        <v>0</v>
      </c>
      <c r="I83" s="85">
        <v>0</v>
      </c>
      <c r="J83" s="87">
        <v>4.5999999999999999E-2</v>
      </c>
      <c r="K83" s="58"/>
    </row>
    <row r="84" spans="1:11" ht="27" customHeight="1" x14ac:dyDescent="0.25">
      <c r="A84" s="140" t="s">
        <v>415</v>
      </c>
      <c r="B84" s="79"/>
      <c r="C84" s="195">
        <v>0</v>
      </c>
      <c r="D84" s="81">
        <v>-2.2959999999999998</v>
      </c>
      <c r="E84" s="82">
        <v>-0.35</v>
      </c>
      <c r="F84" s="83">
        <v>-7.0000000000000007E-2</v>
      </c>
      <c r="G84" s="85">
        <v>0</v>
      </c>
      <c r="H84" s="85">
        <v>0</v>
      </c>
      <c r="I84" s="85">
        <v>0</v>
      </c>
      <c r="J84" s="87">
        <v>5.2999999999999999E-2</v>
      </c>
      <c r="K84" s="58"/>
    </row>
    <row r="85" spans="1:11" ht="27" customHeight="1" x14ac:dyDescent="0.25">
      <c r="A85" s="140" t="s">
        <v>416</v>
      </c>
      <c r="B85" s="79"/>
      <c r="C85" s="195">
        <v>0</v>
      </c>
      <c r="D85" s="81">
        <v>-2.7410000000000001</v>
      </c>
      <c r="E85" s="82">
        <v>-0.38100000000000001</v>
      </c>
      <c r="F85" s="83">
        <v>-7.0000000000000007E-2</v>
      </c>
      <c r="G85" s="141">
        <v>57.56</v>
      </c>
      <c r="H85" s="85">
        <v>0</v>
      </c>
      <c r="I85" s="85">
        <v>0</v>
      </c>
      <c r="J85" s="87">
        <v>7.2999999999999995E-2</v>
      </c>
      <c r="K85" s="58"/>
    </row>
    <row r="86" spans="1:11" ht="27" customHeight="1" x14ac:dyDescent="0.25">
      <c r="A86" s="140" t="s">
        <v>537</v>
      </c>
      <c r="B86" s="79"/>
      <c r="C86" s="195" t="s">
        <v>450</v>
      </c>
      <c r="D86" s="81">
        <v>1.1619999999999999</v>
      </c>
      <c r="E86" s="82">
        <v>0.17899999999999999</v>
      </c>
      <c r="F86" s="83">
        <v>3.5999999999999997E-2</v>
      </c>
      <c r="G86" s="141">
        <v>6.78</v>
      </c>
      <c r="H86" s="85">
        <v>0</v>
      </c>
      <c r="I86" s="85">
        <v>0</v>
      </c>
      <c r="J86" s="86">
        <v>0</v>
      </c>
      <c r="K86" s="58"/>
    </row>
    <row r="87" spans="1:11" ht="27" customHeight="1" x14ac:dyDescent="0.25">
      <c r="A87" s="140" t="s">
        <v>538</v>
      </c>
      <c r="B87" s="79"/>
      <c r="C87" s="195">
        <v>2</v>
      </c>
      <c r="D87" s="81">
        <v>1.1619999999999999</v>
      </c>
      <c r="E87" s="82">
        <v>0.17899999999999999</v>
      </c>
      <c r="F87" s="83">
        <v>3.5999999999999997E-2</v>
      </c>
      <c r="G87" s="85">
        <v>0</v>
      </c>
      <c r="H87" s="85">
        <v>0</v>
      </c>
      <c r="I87" s="85">
        <v>0</v>
      </c>
      <c r="J87" s="86">
        <v>0</v>
      </c>
      <c r="K87" s="58"/>
    </row>
    <row r="88" spans="1:11" ht="27" customHeight="1" x14ac:dyDescent="0.25">
      <c r="A88" s="140" t="s">
        <v>539</v>
      </c>
      <c r="B88" s="79"/>
      <c r="C88" s="195" t="s">
        <v>451</v>
      </c>
      <c r="D88" s="81">
        <v>1.361</v>
      </c>
      <c r="E88" s="82">
        <v>0.20899999999999999</v>
      </c>
      <c r="F88" s="83">
        <v>4.2000000000000003E-2</v>
      </c>
      <c r="G88" s="141">
        <v>2.44</v>
      </c>
      <c r="H88" s="85">
        <v>0</v>
      </c>
      <c r="I88" s="85">
        <v>0</v>
      </c>
      <c r="J88" s="86">
        <v>0</v>
      </c>
      <c r="K88" s="58"/>
    </row>
    <row r="89" spans="1:11" ht="27" customHeight="1" x14ac:dyDescent="0.25">
      <c r="A89" s="140" t="s">
        <v>540</v>
      </c>
      <c r="B89" s="79"/>
      <c r="C89" s="195" t="s">
        <v>451</v>
      </c>
      <c r="D89" s="81">
        <v>1.361</v>
      </c>
      <c r="E89" s="82">
        <v>0.20899999999999999</v>
      </c>
      <c r="F89" s="83">
        <v>4.2000000000000003E-2</v>
      </c>
      <c r="G89" s="141">
        <v>5.15</v>
      </c>
      <c r="H89" s="85">
        <v>0</v>
      </c>
      <c r="I89" s="85">
        <v>0</v>
      </c>
      <c r="J89" s="86">
        <v>0</v>
      </c>
      <c r="K89" s="58"/>
    </row>
    <row r="90" spans="1:11" ht="27" customHeight="1" x14ac:dyDescent="0.25">
      <c r="A90" s="140" t="s">
        <v>541</v>
      </c>
      <c r="B90" s="79"/>
      <c r="C90" s="195" t="s">
        <v>451</v>
      </c>
      <c r="D90" s="81">
        <v>1.361</v>
      </c>
      <c r="E90" s="82">
        <v>0.20899999999999999</v>
      </c>
      <c r="F90" s="83">
        <v>4.2000000000000003E-2</v>
      </c>
      <c r="G90" s="141">
        <v>12.26</v>
      </c>
      <c r="H90" s="85">
        <v>0</v>
      </c>
      <c r="I90" s="85">
        <v>0</v>
      </c>
      <c r="J90" s="86">
        <v>0</v>
      </c>
      <c r="K90" s="58"/>
    </row>
    <row r="91" spans="1:11" ht="27" customHeight="1" x14ac:dyDescent="0.25">
      <c r="A91" s="140" t="s">
        <v>542</v>
      </c>
      <c r="B91" s="79"/>
      <c r="C91" s="195" t="s">
        <v>451</v>
      </c>
      <c r="D91" s="81">
        <v>1.361</v>
      </c>
      <c r="E91" s="82">
        <v>0.20899999999999999</v>
      </c>
      <c r="F91" s="83">
        <v>4.2000000000000003E-2</v>
      </c>
      <c r="G91" s="141">
        <v>27.09</v>
      </c>
      <c r="H91" s="85">
        <v>0</v>
      </c>
      <c r="I91" s="85">
        <v>0</v>
      </c>
      <c r="J91" s="86">
        <v>0</v>
      </c>
      <c r="K91" s="58"/>
    </row>
    <row r="92" spans="1:11" ht="27" customHeight="1" x14ac:dyDescent="0.25">
      <c r="A92" s="140" t="s">
        <v>543</v>
      </c>
      <c r="B92" s="79"/>
      <c r="C92" s="195" t="s">
        <v>451</v>
      </c>
      <c r="D92" s="81">
        <v>1.361</v>
      </c>
      <c r="E92" s="82">
        <v>0.20899999999999999</v>
      </c>
      <c r="F92" s="83">
        <v>4.2000000000000003E-2</v>
      </c>
      <c r="G92" s="141">
        <v>75.77</v>
      </c>
      <c r="H92" s="85">
        <v>0</v>
      </c>
      <c r="I92" s="85">
        <v>0</v>
      </c>
      <c r="J92" s="86">
        <v>0</v>
      </c>
      <c r="K92" s="58"/>
    </row>
    <row r="93" spans="1:11" ht="27" customHeight="1" x14ac:dyDescent="0.25">
      <c r="A93" s="140" t="s">
        <v>417</v>
      </c>
      <c r="B93" s="79"/>
      <c r="C93" s="195">
        <v>4</v>
      </c>
      <c r="D93" s="81">
        <v>1.361</v>
      </c>
      <c r="E93" s="82">
        <v>0.20899999999999999</v>
      </c>
      <c r="F93" s="83">
        <v>4.2000000000000003E-2</v>
      </c>
      <c r="G93" s="85">
        <v>0</v>
      </c>
      <c r="H93" s="85">
        <v>0</v>
      </c>
      <c r="I93" s="85">
        <v>0</v>
      </c>
      <c r="J93" s="86">
        <v>0</v>
      </c>
      <c r="K93" s="58"/>
    </row>
    <row r="94" spans="1:11" ht="27" customHeight="1" x14ac:dyDescent="0.25">
      <c r="A94" s="140" t="s">
        <v>544</v>
      </c>
      <c r="B94" s="79"/>
      <c r="C94" s="195">
        <v>0</v>
      </c>
      <c r="D94" s="81">
        <v>0.97499999999999998</v>
      </c>
      <c r="E94" s="82">
        <v>0.14699999999999999</v>
      </c>
      <c r="F94" s="83">
        <v>2.9000000000000001E-2</v>
      </c>
      <c r="G94" s="141">
        <v>3.01</v>
      </c>
      <c r="H94" s="141">
        <v>0.28999999999999998</v>
      </c>
      <c r="I94" s="196">
        <v>0.75</v>
      </c>
      <c r="J94" s="87">
        <v>2.4E-2</v>
      </c>
      <c r="K94" s="58"/>
    </row>
    <row r="95" spans="1:11" ht="27" customHeight="1" x14ac:dyDescent="0.25">
      <c r="A95" s="140" t="s">
        <v>545</v>
      </c>
      <c r="B95" s="79"/>
      <c r="C95" s="195">
        <v>0</v>
      </c>
      <c r="D95" s="81">
        <v>0.97499999999999998</v>
      </c>
      <c r="E95" s="82">
        <v>0.14699999999999999</v>
      </c>
      <c r="F95" s="83">
        <v>2.9000000000000001E-2</v>
      </c>
      <c r="G95" s="141">
        <v>112.31</v>
      </c>
      <c r="H95" s="141">
        <v>0.28999999999999998</v>
      </c>
      <c r="I95" s="196">
        <v>0.75</v>
      </c>
      <c r="J95" s="87">
        <v>2.4E-2</v>
      </c>
      <c r="K95" s="58"/>
    </row>
    <row r="96" spans="1:11" ht="27" customHeight="1" x14ac:dyDescent="0.25">
      <c r="A96" s="140" t="s">
        <v>546</v>
      </c>
      <c r="B96" s="79"/>
      <c r="C96" s="195">
        <v>0</v>
      </c>
      <c r="D96" s="81">
        <v>0.97499999999999998</v>
      </c>
      <c r="E96" s="82">
        <v>0.14699999999999999</v>
      </c>
      <c r="F96" s="83">
        <v>2.9000000000000001E-2</v>
      </c>
      <c r="G96" s="141">
        <v>246.12</v>
      </c>
      <c r="H96" s="141">
        <v>0.28999999999999998</v>
      </c>
      <c r="I96" s="196">
        <v>0.75</v>
      </c>
      <c r="J96" s="87">
        <v>2.4E-2</v>
      </c>
      <c r="K96" s="58"/>
    </row>
    <row r="97" spans="1:11" ht="27" customHeight="1" x14ac:dyDescent="0.25">
      <c r="A97" s="140" t="s">
        <v>547</v>
      </c>
      <c r="B97" s="79"/>
      <c r="C97" s="195">
        <v>0</v>
      </c>
      <c r="D97" s="81">
        <v>0.97499999999999998</v>
      </c>
      <c r="E97" s="82">
        <v>0.14699999999999999</v>
      </c>
      <c r="F97" s="83">
        <v>2.9000000000000001E-2</v>
      </c>
      <c r="G97" s="141">
        <v>377.94</v>
      </c>
      <c r="H97" s="141">
        <v>0.28999999999999998</v>
      </c>
      <c r="I97" s="196">
        <v>0.75</v>
      </c>
      <c r="J97" s="87">
        <v>2.4E-2</v>
      </c>
      <c r="K97" s="58"/>
    </row>
    <row r="98" spans="1:11" ht="27" customHeight="1" x14ac:dyDescent="0.25">
      <c r="A98" s="140" t="s">
        <v>548</v>
      </c>
      <c r="B98" s="79"/>
      <c r="C98" s="195">
        <v>0</v>
      </c>
      <c r="D98" s="81">
        <v>0.97499999999999998</v>
      </c>
      <c r="E98" s="82">
        <v>0.14699999999999999</v>
      </c>
      <c r="F98" s="83">
        <v>2.9000000000000001E-2</v>
      </c>
      <c r="G98" s="141">
        <v>1041.3599999999999</v>
      </c>
      <c r="H98" s="141">
        <v>0.28999999999999998</v>
      </c>
      <c r="I98" s="196">
        <v>0.75</v>
      </c>
      <c r="J98" s="87">
        <v>2.4E-2</v>
      </c>
      <c r="K98" s="58"/>
    </row>
    <row r="99" spans="1:11" ht="27" customHeight="1" x14ac:dyDescent="0.25">
      <c r="A99" s="140" t="s">
        <v>549</v>
      </c>
      <c r="B99" s="79"/>
      <c r="C99" s="195">
        <v>0</v>
      </c>
      <c r="D99" s="81">
        <v>1.0629999999999999</v>
      </c>
      <c r="E99" s="82">
        <v>0.15</v>
      </c>
      <c r="F99" s="83">
        <v>2.8000000000000001E-2</v>
      </c>
      <c r="G99" s="141">
        <v>4.78</v>
      </c>
      <c r="H99" s="141">
        <v>0.7</v>
      </c>
      <c r="I99" s="196">
        <v>1.2</v>
      </c>
      <c r="J99" s="87">
        <v>2.4E-2</v>
      </c>
      <c r="K99" s="58"/>
    </row>
    <row r="100" spans="1:11" ht="27" customHeight="1" x14ac:dyDescent="0.25">
      <c r="A100" s="140" t="s">
        <v>550</v>
      </c>
      <c r="B100" s="79"/>
      <c r="C100" s="195">
        <v>0</v>
      </c>
      <c r="D100" s="81">
        <v>1.0629999999999999</v>
      </c>
      <c r="E100" s="82">
        <v>0.15</v>
      </c>
      <c r="F100" s="83">
        <v>2.8000000000000001E-2</v>
      </c>
      <c r="G100" s="141">
        <v>190.75</v>
      </c>
      <c r="H100" s="141">
        <v>0.7</v>
      </c>
      <c r="I100" s="196">
        <v>1.2</v>
      </c>
      <c r="J100" s="87">
        <v>2.4E-2</v>
      </c>
      <c r="K100" s="58"/>
    </row>
    <row r="101" spans="1:11" ht="27" customHeight="1" x14ac:dyDescent="0.25">
      <c r="A101" s="140" t="s">
        <v>551</v>
      </c>
      <c r="B101" s="79"/>
      <c r="C101" s="195">
        <v>0</v>
      </c>
      <c r="D101" s="81">
        <v>1.0629999999999999</v>
      </c>
      <c r="E101" s="82">
        <v>0.15</v>
      </c>
      <c r="F101" s="83">
        <v>2.8000000000000001E-2</v>
      </c>
      <c r="G101" s="141">
        <v>418.43</v>
      </c>
      <c r="H101" s="141">
        <v>0.7</v>
      </c>
      <c r="I101" s="196">
        <v>1.2</v>
      </c>
      <c r="J101" s="87">
        <v>2.4E-2</v>
      </c>
      <c r="K101" s="58"/>
    </row>
    <row r="102" spans="1:11" ht="27" customHeight="1" x14ac:dyDescent="0.25">
      <c r="A102" s="140" t="s">
        <v>552</v>
      </c>
      <c r="B102" s="79"/>
      <c r="C102" s="195">
        <v>0</v>
      </c>
      <c r="D102" s="81">
        <v>1.0629999999999999</v>
      </c>
      <c r="E102" s="82">
        <v>0.15</v>
      </c>
      <c r="F102" s="83">
        <v>2.8000000000000001E-2</v>
      </c>
      <c r="G102" s="141">
        <v>642.74</v>
      </c>
      <c r="H102" s="141">
        <v>0.7</v>
      </c>
      <c r="I102" s="196">
        <v>1.2</v>
      </c>
      <c r="J102" s="87">
        <v>2.4E-2</v>
      </c>
      <c r="K102" s="58"/>
    </row>
    <row r="103" spans="1:11" ht="27" customHeight="1" x14ac:dyDescent="0.25">
      <c r="A103" s="140" t="s">
        <v>553</v>
      </c>
      <c r="B103" s="79"/>
      <c r="C103" s="195">
        <v>0</v>
      </c>
      <c r="D103" s="81">
        <v>1.0629999999999999</v>
      </c>
      <c r="E103" s="82">
        <v>0.15</v>
      </c>
      <c r="F103" s="83">
        <v>2.8000000000000001E-2</v>
      </c>
      <c r="G103" s="141">
        <v>1771.58</v>
      </c>
      <c r="H103" s="141">
        <v>0.7</v>
      </c>
      <c r="I103" s="196">
        <v>1.2</v>
      </c>
      <c r="J103" s="87">
        <v>2.4E-2</v>
      </c>
      <c r="K103" s="58"/>
    </row>
    <row r="104" spans="1:11" ht="27" customHeight="1" x14ac:dyDescent="0.25">
      <c r="A104" s="140" t="s">
        <v>554</v>
      </c>
      <c r="B104" s="79"/>
      <c r="C104" s="195">
        <v>0</v>
      </c>
      <c r="D104" s="81">
        <v>0.98399999999999999</v>
      </c>
      <c r="E104" s="82">
        <v>0.128</v>
      </c>
      <c r="F104" s="83">
        <v>2.1999999999999999E-2</v>
      </c>
      <c r="G104" s="141">
        <v>100.15</v>
      </c>
      <c r="H104" s="141">
        <v>0.84</v>
      </c>
      <c r="I104" s="196">
        <v>1.6</v>
      </c>
      <c r="J104" s="87">
        <v>0.02</v>
      </c>
      <c r="K104" s="58"/>
    </row>
    <row r="105" spans="1:11" ht="27" customHeight="1" x14ac:dyDescent="0.25">
      <c r="A105" s="140" t="s">
        <v>555</v>
      </c>
      <c r="B105" s="79"/>
      <c r="C105" s="195">
        <v>0</v>
      </c>
      <c r="D105" s="81">
        <v>0.98399999999999999</v>
      </c>
      <c r="E105" s="82">
        <v>0.128</v>
      </c>
      <c r="F105" s="83">
        <v>2.1999999999999999E-2</v>
      </c>
      <c r="G105" s="141">
        <v>1659.41</v>
      </c>
      <c r="H105" s="141">
        <v>0.84</v>
      </c>
      <c r="I105" s="196">
        <v>1.6</v>
      </c>
      <c r="J105" s="87">
        <v>0.02</v>
      </c>
      <c r="K105" s="58"/>
    </row>
    <row r="106" spans="1:11" ht="27" customHeight="1" x14ac:dyDescent="0.25">
      <c r="A106" s="140" t="s">
        <v>556</v>
      </c>
      <c r="B106" s="79"/>
      <c r="C106" s="195">
        <v>0</v>
      </c>
      <c r="D106" s="81">
        <v>0.98399999999999999</v>
      </c>
      <c r="E106" s="82">
        <v>0.128</v>
      </c>
      <c r="F106" s="83">
        <v>2.1999999999999999E-2</v>
      </c>
      <c r="G106" s="141">
        <v>4579.04</v>
      </c>
      <c r="H106" s="141">
        <v>0.84</v>
      </c>
      <c r="I106" s="196">
        <v>1.6</v>
      </c>
      <c r="J106" s="87">
        <v>0.02</v>
      </c>
      <c r="K106" s="58"/>
    </row>
    <row r="107" spans="1:11" ht="27" customHeight="1" x14ac:dyDescent="0.25">
      <c r="A107" s="140" t="s">
        <v>557</v>
      </c>
      <c r="B107" s="79"/>
      <c r="C107" s="195">
        <v>0</v>
      </c>
      <c r="D107" s="81">
        <v>0.98399999999999999</v>
      </c>
      <c r="E107" s="82">
        <v>0.128</v>
      </c>
      <c r="F107" s="83">
        <v>2.1999999999999999E-2</v>
      </c>
      <c r="G107" s="141">
        <v>8362.83</v>
      </c>
      <c r="H107" s="141">
        <v>0.84</v>
      </c>
      <c r="I107" s="196">
        <v>1.6</v>
      </c>
      <c r="J107" s="87">
        <v>0.02</v>
      </c>
      <c r="K107" s="58"/>
    </row>
    <row r="108" spans="1:11" ht="27" customHeight="1" x14ac:dyDescent="0.25">
      <c r="A108" s="140" t="s">
        <v>558</v>
      </c>
      <c r="B108" s="79"/>
      <c r="C108" s="195">
        <v>0</v>
      </c>
      <c r="D108" s="81">
        <v>0.98399999999999999</v>
      </c>
      <c r="E108" s="82">
        <v>0.128</v>
      </c>
      <c r="F108" s="83">
        <v>2.1999999999999999E-2</v>
      </c>
      <c r="G108" s="141">
        <v>20736.95</v>
      </c>
      <c r="H108" s="141">
        <v>0.84</v>
      </c>
      <c r="I108" s="196">
        <v>1.6</v>
      </c>
      <c r="J108" s="87">
        <v>0.02</v>
      </c>
      <c r="K108" s="58"/>
    </row>
    <row r="109" spans="1:11" ht="27" customHeight="1" x14ac:dyDescent="0.25">
      <c r="A109" s="140" t="s">
        <v>418</v>
      </c>
      <c r="B109" s="79"/>
      <c r="C109" s="195" t="s">
        <v>452</v>
      </c>
      <c r="D109" s="88">
        <v>3.2639999999999998</v>
      </c>
      <c r="E109" s="89">
        <v>0.67100000000000004</v>
      </c>
      <c r="F109" s="90">
        <v>0.56499999999999995</v>
      </c>
      <c r="G109" s="85">
        <v>0</v>
      </c>
      <c r="H109" s="85">
        <v>0</v>
      </c>
      <c r="I109" s="85">
        <v>0</v>
      </c>
      <c r="J109" s="86">
        <v>0</v>
      </c>
      <c r="K109" s="58"/>
    </row>
    <row r="110" spans="1:11" ht="27" customHeight="1" x14ac:dyDescent="0.25">
      <c r="A110" s="140" t="s">
        <v>419</v>
      </c>
      <c r="B110" s="79"/>
      <c r="C110" s="195" t="s">
        <v>648</v>
      </c>
      <c r="D110" s="81">
        <v>-1.4550000000000001</v>
      </c>
      <c r="E110" s="82">
        <v>-0.224</v>
      </c>
      <c r="F110" s="83">
        <v>-4.4999999999999998E-2</v>
      </c>
      <c r="G110" s="85">
        <v>0</v>
      </c>
      <c r="H110" s="85">
        <v>0</v>
      </c>
      <c r="I110" s="85">
        <v>0</v>
      </c>
      <c r="J110" s="86">
        <v>0</v>
      </c>
      <c r="K110" s="58"/>
    </row>
    <row r="111" spans="1:11" ht="27" customHeight="1" x14ac:dyDescent="0.25">
      <c r="A111" s="140" t="s">
        <v>420</v>
      </c>
      <c r="B111" s="79"/>
      <c r="C111" s="195">
        <v>8</v>
      </c>
      <c r="D111" s="81">
        <v>-1.5960000000000001</v>
      </c>
      <c r="E111" s="82">
        <v>-0.24299999999999999</v>
      </c>
      <c r="F111" s="83">
        <v>-4.8000000000000001E-2</v>
      </c>
      <c r="G111" s="85">
        <v>0</v>
      </c>
      <c r="H111" s="85">
        <v>0</v>
      </c>
      <c r="I111" s="85">
        <v>0</v>
      </c>
      <c r="J111" s="86">
        <v>0</v>
      </c>
      <c r="K111" s="58"/>
    </row>
    <row r="112" spans="1:11" ht="27" customHeight="1" x14ac:dyDescent="0.25">
      <c r="A112" s="140" t="s">
        <v>421</v>
      </c>
      <c r="B112" s="79"/>
      <c r="C112" s="195">
        <v>0</v>
      </c>
      <c r="D112" s="81">
        <v>-1.4550000000000001</v>
      </c>
      <c r="E112" s="82">
        <v>-0.224</v>
      </c>
      <c r="F112" s="83">
        <v>-4.4999999999999998E-2</v>
      </c>
      <c r="G112" s="85">
        <v>0</v>
      </c>
      <c r="H112" s="85">
        <v>0</v>
      </c>
      <c r="I112" s="85">
        <v>0</v>
      </c>
      <c r="J112" s="87">
        <v>3.2000000000000001E-2</v>
      </c>
      <c r="K112" s="58"/>
    </row>
    <row r="113" spans="1:11" ht="27" customHeight="1" x14ac:dyDescent="0.25">
      <c r="A113" s="140" t="s">
        <v>422</v>
      </c>
      <c r="B113" s="79"/>
      <c r="C113" s="195">
        <v>0</v>
      </c>
      <c r="D113" s="81">
        <v>-1.5960000000000001</v>
      </c>
      <c r="E113" s="82">
        <v>-0.24299999999999999</v>
      </c>
      <c r="F113" s="83">
        <v>-4.8000000000000001E-2</v>
      </c>
      <c r="G113" s="85">
        <v>0</v>
      </c>
      <c r="H113" s="85">
        <v>0</v>
      </c>
      <c r="I113" s="85">
        <v>0</v>
      </c>
      <c r="J113" s="87">
        <v>3.6999999999999998E-2</v>
      </c>
      <c r="K113" s="58"/>
    </row>
    <row r="114" spans="1:11" ht="27" customHeight="1" x14ac:dyDescent="0.25">
      <c r="A114" s="140" t="s">
        <v>423</v>
      </c>
      <c r="B114" s="79"/>
      <c r="C114" s="195">
        <v>0</v>
      </c>
      <c r="D114" s="81">
        <v>-1.9059999999999999</v>
      </c>
      <c r="E114" s="82">
        <v>-0.26500000000000001</v>
      </c>
      <c r="F114" s="83">
        <v>-4.9000000000000002E-2</v>
      </c>
      <c r="G114" s="141">
        <v>40.03</v>
      </c>
      <c r="H114" s="85">
        <v>0</v>
      </c>
      <c r="I114" s="85">
        <v>0</v>
      </c>
      <c r="J114" s="87">
        <v>5.0999999999999997E-2</v>
      </c>
      <c r="K114" s="58"/>
    </row>
    <row r="115" spans="1:11" ht="27" customHeight="1" x14ac:dyDescent="0.25">
      <c r="A115" s="140" t="s">
        <v>559</v>
      </c>
      <c r="B115" s="79"/>
      <c r="C115" s="195" t="s">
        <v>450</v>
      </c>
      <c r="D115" s="81">
        <v>0.77</v>
      </c>
      <c r="E115" s="82">
        <v>0.11799999999999999</v>
      </c>
      <c r="F115" s="83">
        <v>2.4E-2</v>
      </c>
      <c r="G115" s="141">
        <v>4.72</v>
      </c>
      <c r="H115" s="85">
        <v>0</v>
      </c>
      <c r="I115" s="85">
        <v>0</v>
      </c>
      <c r="J115" s="86">
        <v>0</v>
      </c>
      <c r="K115" s="58"/>
    </row>
    <row r="116" spans="1:11" ht="27" customHeight="1" x14ac:dyDescent="0.25">
      <c r="A116" s="140" t="s">
        <v>560</v>
      </c>
      <c r="B116" s="79"/>
      <c r="C116" s="195">
        <v>2</v>
      </c>
      <c r="D116" s="81">
        <v>0.77</v>
      </c>
      <c r="E116" s="82">
        <v>0.11799999999999999</v>
      </c>
      <c r="F116" s="83">
        <v>2.4E-2</v>
      </c>
      <c r="G116" s="85">
        <v>0</v>
      </c>
      <c r="H116" s="85">
        <v>0</v>
      </c>
      <c r="I116" s="85">
        <v>0</v>
      </c>
      <c r="J116" s="86">
        <v>0</v>
      </c>
      <c r="K116" s="58"/>
    </row>
    <row r="117" spans="1:11" ht="27" customHeight="1" x14ac:dyDescent="0.25">
      <c r="A117" s="140" t="s">
        <v>561</v>
      </c>
      <c r="B117" s="79"/>
      <c r="C117" s="195" t="s">
        <v>451</v>
      </c>
      <c r="D117" s="81">
        <v>0.90200000000000002</v>
      </c>
      <c r="E117" s="82">
        <v>0.13900000000000001</v>
      </c>
      <c r="F117" s="83">
        <v>2.8000000000000001E-2</v>
      </c>
      <c r="G117" s="141">
        <v>1.78</v>
      </c>
      <c r="H117" s="85">
        <v>0</v>
      </c>
      <c r="I117" s="85">
        <v>0</v>
      </c>
      <c r="J117" s="86">
        <v>0</v>
      </c>
      <c r="K117" s="58"/>
    </row>
    <row r="118" spans="1:11" ht="27" customHeight="1" x14ac:dyDescent="0.25">
      <c r="A118" s="140" t="s">
        <v>562</v>
      </c>
      <c r="B118" s="79"/>
      <c r="C118" s="195" t="s">
        <v>451</v>
      </c>
      <c r="D118" s="81">
        <v>0.90200000000000002</v>
      </c>
      <c r="E118" s="82">
        <v>0.13900000000000001</v>
      </c>
      <c r="F118" s="83">
        <v>2.8000000000000001E-2</v>
      </c>
      <c r="G118" s="141">
        <v>3.58</v>
      </c>
      <c r="H118" s="85">
        <v>0</v>
      </c>
      <c r="I118" s="85">
        <v>0</v>
      </c>
      <c r="J118" s="86">
        <v>0</v>
      </c>
      <c r="K118" s="58"/>
    </row>
    <row r="119" spans="1:11" ht="27" customHeight="1" x14ac:dyDescent="0.25">
      <c r="A119" s="140" t="s">
        <v>563</v>
      </c>
      <c r="B119" s="79"/>
      <c r="C119" s="195" t="s">
        <v>451</v>
      </c>
      <c r="D119" s="81">
        <v>0.90200000000000002</v>
      </c>
      <c r="E119" s="82">
        <v>0.13900000000000001</v>
      </c>
      <c r="F119" s="83">
        <v>2.8000000000000001E-2</v>
      </c>
      <c r="G119" s="141">
        <v>8.2899999999999991</v>
      </c>
      <c r="H119" s="85">
        <v>0</v>
      </c>
      <c r="I119" s="85">
        <v>0</v>
      </c>
      <c r="J119" s="86">
        <v>0</v>
      </c>
      <c r="K119" s="58"/>
    </row>
    <row r="120" spans="1:11" ht="27" customHeight="1" x14ac:dyDescent="0.25">
      <c r="A120" s="140" t="s">
        <v>564</v>
      </c>
      <c r="B120" s="79"/>
      <c r="C120" s="195" t="s">
        <v>451</v>
      </c>
      <c r="D120" s="81">
        <v>0.90200000000000002</v>
      </c>
      <c r="E120" s="82">
        <v>0.13900000000000001</v>
      </c>
      <c r="F120" s="83">
        <v>2.8000000000000001E-2</v>
      </c>
      <c r="G120" s="141">
        <v>18.12</v>
      </c>
      <c r="H120" s="85">
        <v>0</v>
      </c>
      <c r="I120" s="85">
        <v>0</v>
      </c>
      <c r="J120" s="86">
        <v>0</v>
      </c>
      <c r="K120" s="58"/>
    </row>
    <row r="121" spans="1:11" ht="27" customHeight="1" x14ac:dyDescent="0.25">
      <c r="A121" s="140" t="s">
        <v>565</v>
      </c>
      <c r="B121" s="79"/>
      <c r="C121" s="195" t="s">
        <v>451</v>
      </c>
      <c r="D121" s="81">
        <v>0.90200000000000002</v>
      </c>
      <c r="E121" s="82">
        <v>0.13900000000000001</v>
      </c>
      <c r="F121" s="83">
        <v>2.8000000000000001E-2</v>
      </c>
      <c r="G121" s="141">
        <v>50.39</v>
      </c>
      <c r="H121" s="85">
        <v>0</v>
      </c>
      <c r="I121" s="85">
        <v>0</v>
      </c>
      <c r="J121" s="86">
        <v>0</v>
      </c>
      <c r="K121" s="58"/>
    </row>
    <row r="122" spans="1:11" ht="27" customHeight="1" x14ac:dyDescent="0.25">
      <c r="A122" s="140" t="s">
        <v>424</v>
      </c>
      <c r="B122" s="79"/>
      <c r="C122" s="195">
        <v>4</v>
      </c>
      <c r="D122" s="81">
        <v>0.90200000000000002</v>
      </c>
      <c r="E122" s="82">
        <v>0.13900000000000001</v>
      </c>
      <c r="F122" s="83">
        <v>2.8000000000000001E-2</v>
      </c>
      <c r="G122" s="85">
        <v>0</v>
      </c>
      <c r="H122" s="85">
        <v>0</v>
      </c>
      <c r="I122" s="85">
        <v>0</v>
      </c>
      <c r="J122" s="86">
        <v>0</v>
      </c>
      <c r="K122" s="58"/>
    </row>
    <row r="123" spans="1:11" ht="27" customHeight="1" x14ac:dyDescent="0.25">
      <c r="A123" s="140" t="s">
        <v>566</v>
      </c>
      <c r="B123" s="79"/>
      <c r="C123" s="195">
        <v>0</v>
      </c>
      <c r="D123" s="81">
        <v>0.64600000000000002</v>
      </c>
      <c r="E123" s="82">
        <v>9.7000000000000003E-2</v>
      </c>
      <c r="F123" s="83">
        <v>1.9E-2</v>
      </c>
      <c r="G123" s="141">
        <v>2.16</v>
      </c>
      <c r="H123" s="141">
        <v>0.19</v>
      </c>
      <c r="I123" s="196">
        <v>0.5</v>
      </c>
      <c r="J123" s="87">
        <v>1.6E-2</v>
      </c>
      <c r="K123" s="58"/>
    </row>
    <row r="124" spans="1:11" ht="27" customHeight="1" x14ac:dyDescent="0.25">
      <c r="A124" s="140" t="s">
        <v>567</v>
      </c>
      <c r="B124" s="79"/>
      <c r="C124" s="195">
        <v>0</v>
      </c>
      <c r="D124" s="81">
        <v>0.64600000000000002</v>
      </c>
      <c r="E124" s="82">
        <v>9.7000000000000003E-2</v>
      </c>
      <c r="F124" s="83">
        <v>1.9E-2</v>
      </c>
      <c r="G124" s="141">
        <v>74.599999999999994</v>
      </c>
      <c r="H124" s="141">
        <v>0.19</v>
      </c>
      <c r="I124" s="196">
        <v>0.5</v>
      </c>
      <c r="J124" s="87">
        <v>1.6E-2</v>
      </c>
      <c r="K124" s="58"/>
    </row>
    <row r="125" spans="1:11" ht="27" customHeight="1" x14ac:dyDescent="0.25">
      <c r="A125" s="140" t="s">
        <v>568</v>
      </c>
      <c r="B125" s="79"/>
      <c r="C125" s="195">
        <v>0</v>
      </c>
      <c r="D125" s="81">
        <v>0.64600000000000002</v>
      </c>
      <c r="E125" s="82">
        <v>9.7000000000000003E-2</v>
      </c>
      <c r="F125" s="83">
        <v>1.9E-2</v>
      </c>
      <c r="G125" s="141">
        <v>163.29</v>
      </c>
      <c r="H125" s="141">
        <v>0.19</v>
      </c>
      <c r="I125" s="196">
        <v>0.5</v>
      </c>
      <c r="J125" s="87">
        <v>1.6E-2</v>
      </c>
      <c r="K125" s="58"/>
    </row>
    <row r="126" spans="1:11" ht="27" customHeight="1" x14ac:dyDescent="0.25">
      <c r="A126" s="140" t="s">
        <v>569</v>
      </c>
      <c r="B126" s="79"/>
      <c r="C126" s="195">
        <v>0</v>
      </c>
      <c r="D126" s="81">
        <v>0.64600000000000002</v>
      </c>
      <c r="E126" s="82">
        <v>9.7000000000000003E-2</v>
      </c>
      <c r="F126" s="83">
        <v>1.9E-2</v>
      </c>
      <c r="G126" s="141">
        <v>250.66</v>
      </c>
      <c r="H126" s="141">
        <v>0.19</v>
      </c>
      <c r="I126" s="196">
        <v>0.5</v>
      </c>
      <c r="J126" s="87">
        <v>1.6E-2</v>
      </c>
      <c r="K126" s="58"/>
    </row>
    <row r="127" spans="1:11" ht="27" customHeight="1" x14ac:dyDescent="0.25">
      <c r="A127" s="140" t="s">
        <v>570</v>
      </c>
      <c r="B127" s="79"/>
      <c r="C127" s="195">
        <v>0</v>
      </c>
      <c r="D127" s="81">
        <v>0.64600000000000002</v>
      </c>
      <c r="E127" s="82">
        <v>9.7000000000000003E-2</v>
      </c>
      <c r="F127" s="83">
        <v>1.9E-2</v>
      </c>
      <c r="G127" s="141">
        <v>690.38</v>
      </c>
      <c r="H127" s="141">
        <v>0.19</v>
      </c>
      <c r="I127" s="196">
        <v>0.5</v>
      </c>
      <c r="J127" s="87">
        <v>1.6E-2</v>
      </c>
      <c r="K127" s="58"/>
    </row>
    <row r="128" spans="1:11" ht="27" customHeight="1" x14ac:dyDescent="0.25">
      <c r="A128" s="140" t="s">
        <v>571</v>
      </c>
      <c r="B128" s="79"/>
      <c r="C128" s="195">
        <v>0</v>
      </c>
      <c r="D128" s="81">
        <v>0.70499999999999996</v>
      </c>
      <c r="E128" s="82">
        <v>9.9000000000000005E-2</v>
      </c>
      <c r="F128" s="83">
        <v>1.7999999999999999E-2</v>
      </c>
      <c r="G128" s="141">
        <v>3.33</v>
      </c>
      <c r="H128" s="141">
        <v>0.46</v>
      </c>
      <c r="I128" s="196">
        <v>0.8</v>
      </c>
      <c r="J128" s="87">
        <v>1.6E-2</v>
      </c>
      <c r="K128" s="58"/>
    </row>
    <row r="129" spans="1:11" ht="27" customHeight="1" x14ac:dyDescent="0.25">
      <c r="A129" s="140" t="s">
        <v>572</v>
      </c>
      <c r="B129" s="79"/>
      <c r="C129" s="195">
        <v>0</v>
      </c>
      <c r="D129" s="81">
        <v>0.70499999999999996</v>
      </c>
      <c r="E129" s="82">
        <v>9.9000000000000005E-2</v>
      </c>
      <c r="F129" s="83">
        <v>1.7999999999999999E-2</v>
      </c>
      <c r="G129" s="141">
        <v>126.6</v>
      </c>
      <c r="H129" s="141">
        <v>0.46</v>
      </c>
      <c r="I129" s="196">
        <v>0.8</v>
      </c>
      <c r="J129" s="87">
        <v>1.6E-2</v>
      </c>
      <c r="K129" s="58"/>
    </row>
    <row r="130" spans="1:11" ht="27" customHeight="1" x14ac:dyDescent="0.25">
      <c r="A130" s="140" t="s">
        <v>573</v>
      </c>
      <c r="B130" s="79"/>
      <c r="C130" s="195">
        <v>0</v>
      </c>
      <c r="D130" s="81">
        <v>0.70499999999999996</v>
      </c>
      <c r="E130" s="82">
        <v>9.9000000000000005E-2</v>
      </c>
      <c r="F130" s="83">
        <v>1.7999999999999999E-2</v>
      </c>
      <c r="G130" s="141">
        <v>277.5</v>
      </c>
      <c r="H130" s="141">
        <v>0.46</v>
      </c>
      <c r="I130" s="196">
        <v>0.8</v>
      </c>
      <c r="J130" s="87">
        <v>1.6E-2</v>
      </c>
      <c r="K130" s="58"/>
    </row>
    <row r="131" spans="1:11" ht="27" customHeight="1" x14ac:dyDescent="0.25">
      <c r="A131" s="140" t="s">
        <v>574</v>
      </c>
      <c r="B131" s="79"/>
      <c r="C131" s="195">
        <v>0</v>
      </c>
      <c r="D131" s="81">
        <v>0.70499999999999996</v>
      </c>
      <c r="E131" s="82">
        <v>9.9000000000000005E-2</v>
      </c>
      <c r="F131" s="83">
        <v>1.7999999999999999E-2</v>
      </c>
      <c r="G131" s="141">
        <v>426.17</v>
      </c>
      <c r="H131" s="141">
        <v>0.46</v>
      </c>
      <c r="I131" s="196">
        <v>0.8</v>
      </c>
      <c r="J131" s="87">
        <v>1.6E-2</v>
      </c>
      <c r="K131" s="58"/>
    </row>
    <row r="132" spans="1:11" ht="27" customHeight="1" x14ac:dyDescent="0.25">
      <c r="A132" s="140" t="s">
        <v>575</v>
      </c>
      <c r="B132" s="79"/>
      <c r="C132" s="195">
        <v>0</v>
      </c>
      <c r="D132" s="81">
        <v>0.70499999999999996</v>
      </c>
      <c r="E132" s="82">
        <v>9.9000000000000005E-2</v>
      </c>
      <c r="F132" s="83">
        <v>1.7999999999999999E-2</v>
      </c>
      <c r="G132" s="141">
        <v>1174.3800000000001</v>
      </c>
      <c r="H132" s="141">
        <v>0.46</v>
      </c>
      <c r="I132" s="196">
        <v>0.8</v>
      </c>
      <c r="J132" s="87">
        <v>1.6E-2</v>
      </c>
      <c r="K132" s="58"/>
    </row>
    <row r="133" spans="1:11" ht="27" customHeight="1" x14ac:dyDescent="0.25">
      <c r="A133" s="140" t="s">
        <v>576</v>
      </c>
      <c r="B133" s="79"/>
      <c r="C133" s="195">
        <v>0</v>
      </c>
      <c r="D133" s="81">
        <v>0.65200000000000002</v>
      </c>
      <c r="E133" s="82">
        <v>8.5000000000000006E-2</v>
      </c>
      <c r="F133" s="83">
        <v>1.4E-2</v>
      </c>
      <c r="G133" s="141">
        <v>66.540000000000006</v>
      </c>
      <c r="H133" s="141">
        <v>0.55000000000000004</v>
      </c>
      <c r="I133" s="196">
        <v>1.06</v>
      </c>
      <c r="J133" s="87">
        <v>1.2999999999999999E-2</v>
      </c>
      <c r="K133" s="58"/>
    </row>
    <row r="134" spans="1:11" ht="27" customHeight="1" x14ac:dyDescent="0.25">
      <c r="A134" s="140" t="s">
        <v>577</v>
      </c>
      <c r="B134" s="79"/>
      <c r="C134" s="195">
        <v>0</v>
      </c>
      <c r="D134" s="81">
        <v>0.65200000000000002</v>
      </c>
      <c r="E134" s="82">
        <v>8.5000000000000006E-2</v>
      </c>
      <c r="F134" s="83">
        <v>1.4E-2</v>
      </c>
      <c r="G134" s="141">
        <v>1100.02</v>
      </c>
      <c r="H134" s="141">
        <v>0.55000000000000004</v>
      </c>
      <c r="I134" s="196">
        <v>1.06</v>
      </c>
      <c r="J134" s="87">
        <v>1.2999999999999999E-2</v>
      </c>
      <c r="K134" s="58"/>
    </row>
    <row r="135" spans="1:11" ht="27" customHeight="1" x14ac:dyDescent="0.25">
      <c r="A135" s="140" t="s">
        <v>578</v>
      </c>
      <c r="B135" s="79"/>
      <c r="C135" s="195">
        <v>0</v>
      </c>
      <c r="D135" s="81">
        <v>0.65200000000000002</v>
      </c>
      <c r="E135" s="82">
        <v>8.5000000000000006E-2</v>
      </c>
      <c r="F135" s="83">
        <v>1.4E-2</v>
      </c>
      <c r="G135" s="141">
        <v>3035.17</v>
      </c>
      <c r="H135" s="141">
        <v>0.55000000000000004</v>
      </c>
      <c r="I135" s="196">
        <v>1.06</v>
      </c>
      <c r="J135" s="87">
        <v>1.2999999999999999E-2</v>
      </c>
      <c r="K135" s="58"/>
    </row>
    <row r="136" spans="1:11" ht="27" customHeight="1" x14ac:dyDescent="0.25">
      <c r="A136" s="140" t="s">
        <v>579</v>
      </c>
      <c r="B136" s="79"/>
      <c r="C136" s="195">
        <v>0</v>
      </c>
      <c r="D136" s="81">
        <v>0.65200000000000002</v>
      </c>
      <c r="E136" s="82">
        <v>8.5000000000000006E-2</v>
      </c>
      <c r="F136" s="83">
        <v>1.4E-2</v>
      </c>
      <c r="G136" s="141">
        <v>5543.08</v>
      </c>
      <c r="H136" s="141">
        <v>0.55000000000000004</v>
      </c>
      <c r="I136" s="196">
        <v>1.06</v>
      </c>
      <c r="J136" s="87">
        <v>1.2999999999999999E-2</v>
      </c>
      <c r="K136" s="58"/>
    </row>
    <row r="137" spans="1:11" ht="27" customHeight="1" x14ac:dyDescent="0.25">
      <c r="A137" s="140" t="s">
        <v>580</v>
      </c>
      <c r="B137" s="79"/>
      <c r="C137" s="195">
        <v>0</v>
      </c>
      <c r="D137" s="81">
        <v>0.65200000000000002</v>
      </c>
      <c r="E137" s="82">
        <v>8.5000000000000006E-2</v>
      </c>
      <c r="F137" s="83">
        <v>1.4E-2</v>
      </c>
      <c r="G137" s="141">
        <v>13744.68</v>
      </c>
      <c r="H137" s="141">
        <v>0.55000000000000004</v>
      </c>
      <c r="I137" s="196">
        <v>1.06</v>
      </c>
      <c r="J137" s="87">
        <v>1.2999999999999999E-2</v>
      </c>
      <c r="K137" s="58"/>
    </row>
    <row r="138" spans="1:11" ht="27" customHeight="1" x14ac:dyDescent="0.25">
      <c r="A138" s="140" t="s">
        <v>425</v>
      </c>
      <c r="B138" s="79"/>
      <c r="C138" s="195" t="s">
        <v>452</v>
      </c>
      <c r="D138" s="88">
        <v>2.1629999999999998</v>
      </c>
      <c r="E138" s="89">
        <v>0.44500000000000001</v>
      </c>
      <c r="F138" s="90">
        <v>0.374</v>
      </c>
      <c r="G138" s="85">
        <v>0</v>
      </c>
      <c r="H138" s="85">
        <v>0</v>
      </c>
      <c r="I138" s="85">
        <v>0</v>
      </c>
      <c r="J138" s="86">
        <v>0</v>
      </c>
      <c r="K138" s="58"/>
    </row>
    <row r="139" spans="1:11" ht="27" customHeight="1" x14ac:dyDescent="0.25">
      <c r="A139" s="140" t="s">
        <v>426</v>
      </c>
      <c r="B139" s="79"/>
      <c r="C139" s="195" t="s">
        <v>648</v>
      </c>
      <c r="D139" s="81">
        <v>-0.96399999999999997</v>
      </c>
      <c r="E139" s="82">
        <v>-0.14799999999999999</v>
      </c>
      <c r="F139" s="83">
        <v>-0.03</v>
      </c>
      <c r="G139" s="85">
        <v>0</v>
      </c>
      <c r="H139" s="85">
        <v>0</v>
      </c>
      <c r="I139" s="85">
        <v>0</v>
      </c>
      <c r="J139" s="86">
        <v>0</v>
      </c>
      <c r="K139" s="58"/>
    </row>
    <row r="140" spans="1:11" ht="27" customHeight="1" x14ac:dyDescent="0.25">
      <c r="A140" s="140" t="s">
        <v>427</v>
      </c>
      <c r="B140" s="79"/>
      <c r="C140" s="195">
        <v>8</v>
      </c>
      <c r="D140" s="81">
        <v>-1.0580000000000001</v>
      </c>
      <c r="E140" s="82">
        <v>-0.161</v>
      </c>
      <c r="F140" s="83">
        <v>-3.2000000000000001E-2</v>
      </c>
      <c r="G140" s="85">
        <v>0</v>
      </c>
      <c r="H140" s="85">
        <v>0</v>
      </c>
      <c r="I140" s="85">
        <v>0</v>
      </c>
      <c r="J140" s="86">
        <v>0</v>
      </c>
      <c r="K140" s="58"/>
    </row>
    <row r="141" spans="1:11" ht="27" customHeight="1" x14ac:dyDescent="0.25">
      <c r="A141" s="140" t="s">
        <v>428</v>
      </c>
      <c r="B141" s="79"/>
      <c r="C141" s="195">
        <v>0</v>
      </c>
      <c r="D141" s="81">
        <v>-0.96399999999999997</v>
      </c>
      <c r="E141" s="82">
        <v>-0.14799999999999999</v>
      </c>
      <c r="F141" s="83">
        <v>-0.03</v>
      </c>
      <c r="G141" s="85">
        <v>0</v>
      </c>
      <c r="H141" s="85">
        <v>0</v>
      </c>
      <c r="I141" s="85">
        <v>0</v>
      </c>
      <c r="J141" s="87">
        <v>2.1000000000000001E-2</v>
      </c>
      <c r="K141" s="58"/>
    </row>
    <row r="142" spans="1:11" ht="27" customHeight="1" x14ac:dyDescent="0.25">
      <c r="A142" s="140" t="s">
        <v>429</v>
      </c>
      <c r="B142" s="79"/>
      <c r="C142" s="195">
        <v>0</v>
      </c>
      <c r="D142" s="81">
        <v>-1.0580000000000001</v>
      </c>
      <c r="E142" s="82">
        <v>-0.161</v>
      </c>
      <c r="F142" s="83">
        <v>-3.2000000000000001E-2</v>
      </c>
      <c r="G142" s="85">
        <v>0</v>
      </c>
      <c r="H142" s="85">
        <v>0</v>
      </c>
      <c r="I142" s="85">
        <v>0</v>
      </c>
      <c r="J142" s="87">
        <v>2.4E-2</v>
      </c>
      <c r="K142" s="58"/>
    </row>
    <row r="143" spans="1:11" ht="27" customHeight="1" x14ac:dyDescent="0.25">
      <c r="A143" s="140" t="s">
        <v>430</v>
      </c>
      <c r="B143" s="79"/>
      <c r="C143" s="195">
        <v>0</v>
      </c>
      <c r="D143" s="81">
        <v>-1.2629999999999999</v>
      </c>
      <c r="E143" s="82">
        <v>-0.17599999999999999</v>
      </c>
      <c r="F143" s="83">
        <v>-3.2000000000000001E-2</v>
      </c>
      <c r="G143" s="141">
        <v>26.53</v>
      </c>
      <c r="H143" s="85">
        <v>0</v>
      </c>
      <c r="I143" s="85">
        <v>0</v>
      </c>
      <c r="J143" s="87">
        <v>3.4000000000000002E-2</v>
      </c>
      <c r="K143" s="58"/>
    </row>
    <row r="144" spans="1:11" ht="27" customHeight="1" x14ac:dyDescent="0.25">
      <c r="A144" s="140" t="s">
        <v>581</v>
      </c>
      <c r="B144" s="79"/>
      <c r="C144" s="195" t="s">
        <v>450</v>
      </c>
      <c r="D144" s="81">
        <v>0.39200000000000002</v>
      </c>
      <c r="E144" s="82">
        <v>0.06</v>
      </c>
      <c r="F144" s="83">
        <v>1.2E-2</v>
      </c>
      <c r="G144" s="141">
        <v>2.74</v>
      </c>
      <c r="H144" s="85">
        <v>0</v>
      </c>
      <c r="I144" s="85">
        <v>0</v>
      </c>
      <c r="J144" s="86">
        <v>0</v>
      </c>
      <c r="K144" s="58"/>
    </row>
    <row r="145" spans="1:11" ht="27" customHeight="1" x14ac:dyDescent="0.25">
      <c r="A145" s="140" t="s">
        <v>582</v>
      </c>
      <c r="B145" s="79"/>
      <c r="C145" s="195">
        <v>2</v>
      </c>
      <c r="D145" s="81">
        <v>0.39200000000000002</v>
      </c>
      <c r="E145" s="82">
        <v>0.06</v>
      </c>
      <c r="F145" s="83">
        <v>1.2E-2</v>
      </c>
      <c r="G145" s="85">
        <v>0</v>
      </c>
      <c r="H145" s="85">
        <v>0</v>
      </c>
      <c r="I145" s="85">
        <v>0</v>
      </c>
      <c r="J145" s="86">
        <v>0</v>
      </c>
      <c r="K145" s="58"/>
    </row>
    <row r="146" spans="1:11" ht="27" customHeight="1" x14ac:dyDescent="0.25">
      <c r="A146" s="140" t="s">
        <v>583</v>
      </c>
      <c r="B146" s="79"/>
      <c r="C146" s="195" t="s">
        <v>451</v>
      </c>
      <c r="D146" s="81">
        <v>0.45900000000000002</v>
      </c>
      <c r="E146" s="82">
        <v>7.0999999999999994E-2</v>
      </c>
      <c r="F146" s="83">
        <v>1.4E-2</v>
      </c>
      <c r="G146" s="141">
        <v>1.1499999999999999</v>
      </c>
      <c r="H146" s="85">
        <v>0</v>
      </c>
      <c r="I146" s="85">
        <v>0</v>
      </c>
      <c r="J146" s="86">
        <v>0</v>
      </c>
      <c r="K146" s="58"/>
    </row>
    <row r="147" spans="1:11" ht="27" customHeight="1" x14ac:dyDescent="0.25">
      <c r="A147" s="140" t="s">
        <v>584</v>
      </c>
      <c r="B147" s="79"/>
      <c r="C147" s="195" t="s">
        <v>451</v>
      </c>
      <c r="D147" s="81">
        <v>0.45900000000000002</v>
      </c>
      <c r="E147" s="82">
        <v>7.0999999999999994E-2</v>
      </c>
      <c r="F147" s="83">
        <v>1.4E-2</v>
      </c>
      <c r="G147" s="141">
        <v>2.06</v>
      </c>
      <c r="H147" s="85">
        <v>0</v>
      </c>
      <c r="I147" s="85">
        <v>0</v>
      </c>
      <c r="J147" s="86">
        <v>0</v>
      </c>
      <c r="K147" s="58"/>
    </row>
    <row r="148" spans="1:11" ht="27" customHeight="1" x14ac:dyDescent="0.25">
      <c r="A148" s="140" t="s">
        <v>585</v>
      </c>
      <c r="B148" s="79"/>
      <c r="C148" s="195" t="s">
        <v>451</v>
      </c>
      <c r="D148" s="81">
        <v>0.45900000000000002</v>
      </c>
      <c r="E148" s="82">
        <v>7.0999999999999994E-2</v>
      </c>
      <c r="F148" s="83">
        <v>1.4E-2</v>
      </c>
      <c r="G148" s="141">
        <v>4.46</v>
      </c>
      <c r="H148" s="85">
        <v>0</v>
      </c>
      <c r="I148" s="85">
        <v>0</v>
      </c>
      <c r="J148" s="86">
        <v>0</v>
      </c>
      <c r="K148" s="58"/>
    </row>
    <row r="149" spans="1:11" ht="27" customHeight="1" x14ac:dyDescent="0.25">
      <c r="A149" s="140" t="s">
        <v>586</v>
      </c>
      <c r="B149" s="79"/>
      <c r="C149" s="195" t="s">
        <v>451</v>
      </c>
      <c r="D149" s="81">
        <v>0.45900000000000002</v>
      </c>
      <c r="E149" s="82">
        <v>7.0999999999999994E-2</v>
      </c>
      <c r="F149" s="83">
        <v>1.4E-2</v>
      </c>
      <c r="G149" s="141">
        <v>9.4600000000000009</v>
      </c>
      <c r="H149" s="85">
        <v>0</v>
      </c>
      <c r="I149" s="85">
        <v>0</v>
      </c>
      <c r="J149" s="86">
        <v>0</v>
      </c>
      <c r="K149" s="58"/>
    </row>
    <row r="150" spans="1:11" ht="27" customHeight="1" x14ac:dyDescent="0.25">
      <c r="A150" s="140" t="s">
        <v>587</v>
      </c>
      <c r="B150" s="79"/>
      <c r="C150" s="195" t="s">
        <v>451</v>
      </c>
      <c r="D150" s="81">
        <v>0.45900000000000002</v>
      </c>
      <c r="E150" s="82">
        <v>7.0999999999999994E-2</v>
      </c>
      <c r="F150" s="83">
        <v>1.4E-2</v>
      </c>
      <c r="G150" s="141">
        <v>25.88</v>
      </c>
      <c r="H150" s="85">
        <v>0</v>
      </c>
      <c r="I150" s="85">
        <v>0</v>
      </c>
      <c r="J150" s="86">
        <v>0</v>
      </c>
      <c r="K150" s="58"/>
    </row>
    <row r="151" spans="1:11" ht="27" customHeight="1" x14ac:dyDescent="0.25">
      <c r="A151" s="140" t="s">
        <v>431</v>
      </c>
      <c r="B151" s="79"/>
      <c r="C151" s="195">
        <v>4</v>
      </c>
      <c r="D151" s="81">
        <v>0.45900000000000002</v>
      </c>
      <c r="E151" s="82">
        <v>7.0999999999999994E-2</v>
      </c>
      <c r="F151" s="83">
        <v>1.4E-2</v>
      </c>
      <c r="G151" s="85">
        <v>0</v>
      </c>
      <c r="H151" s="85">
        <v>0</v>
      </c>
      <c r="I151" s="85">
        <v>0</v>
      </c>
      <c r="J151" s="86">
        <v>0</v>
      </c>
      <c r="K151" s="58"/>
    </row>
    <row r="152" spans="1:11" ht="27" customHeight="1" x14ac:dyDescent="0.25">
      <c r="A152" s="140" t="s">
        <v>588</v>
      </c>
      <c r="B152" s="79"/>
      <c r="C152" s="195">
        <v>0</v>
      </c>
      <c r="D152" s="81">
        <v>0.32900000000000001</v>
      </c>
      <c r="E152" s="82">
        <v>0.05</v>
      </c>
      <c r="F152" s="83">
        <v>0.01</v>
      </c>
      <c r="G152" s="141">
        <v>1.34</v>
      </c>
      <c r="H152" s="141">
        <v>0.1</v>
      </c>
      <c r="I152" s="196">
        <v>0.25</v>
      </c>
      <c r="J152" s="87">
        <v>8.0000000000000002E-3</v>
      </c>
      <c r="K152" s="58"/>
    </row>
    <row r="153" spans="1:11" ht="27" customHeight="1" x14ac:dyDescent="0.25">
      <c r="A153" s="140" t="s">
        <v>589</v>
      </c>
      <c r="B153" s="79"/>
      <c r="C153" s="195">
        <v>0</v>
      </c>
      <c r="D153" s="81">
        <v>0.32900000000000001</v>
      </c>
      <c r="E153" s="82">
        <v>0.05</v>
      </c>
      <c r="F153" s="83">
        <v>0.01</v>
      </c>
      <c r="G153" s="141">
        <v>38.200000000000003</v>
      </c>
      <c r="H153" s="141">
        <v>0.1</v>
      </c>
      <c r="I153" s="196">
        <v>0.25</v>
      </c>
      <c r="J153" s="87">
        <v>8.0000000000000002E-3</v>
      </c>
      <c r="K153" s="58"/>
    </row>
    <row r="154" spans="1:11" ht="27" customHeight="1" x14ac:dyDescent="0.25">
      <c r="A154" s="140" t="s">
        <v>590</v>
      </c>
      <c r="B154" s="79"/>
      <c r="C154" s="195">
        <v>0</v>
      </c>
      <c r="D154" s="81">
        <v>0.32900000000000001</v>
      </c>
      <c r="E154" s="82">
        <v>0.05</v>
      </c>
      <c r="F154" s="83">
        <v>0.01</v>
      </c>
      <c r="G154" s="141">
        <v>83.34</v>
      </c>
      <c r="H154" s="141">
        <v>0.1</v>
      </c>
      <c r="I154" s="196">
        <v>0.25</v>
      </c>
      <c r="J154" s="87">
        <v>8.0000000000000002E-3</v>
      </c>
      <c r="K154" s="58"/>
    </row>
    <row r="155" spans="1:11" ht="27" customHeight="1" x14ac:dyDescent="0.25">
      <c r="A155" s="140" t="s">
        <v>591</v>
      </c>
      <c r="B155" s="79"/>
      <c r="C155" s="195">
        <v>0</v>
      </c>
      <c r="D155" s="81">
        <v>0.32900000000000001</v>
      </c>
      <c r="E155" s="82">
        <v>0.05</v>
      </c>
      <c r="F155" s="83">
        <v>0.01</v>
      </c>
      <c r="G155" s="141">
        <v>127.8</v>
      </c>
      <c r="H155" s="141">
        <v>0.1</v>
      </c>
      <c r="I155" s="196">
        <v>0.25</v>
      </c>
      <c r="J155" s="87">
        <v>8.0000000000000002E-3</v>
      </c>
      <c r="K155" s="58"/>
    </row>
    <row r="156" spans="1:11" ht="27" customHeight="1" x14ac:dyDescent="0.25">
      <c r="A156" s="140" t="s">
        <v>592</v>
      </c>
      <c r="B156" s="79"/>
      <c r="C156" s="195">
        <v>0</v>
      </c>
      <c r="D156" s="81">
        <v>0.32900000000000001</v>
      </c>
      <c r="E156" s="82">
        <v>0.05</v>
      </c>
      <c r="F156" s="83">
        <v>0.01</v>
      </c>
      <c r="G156" s="141">
        <v>351.57</v>
      </c>
      <c r="H156" s="141">
        <v>0.1</v>
      </c>
      <c r="I156" s="196">
        <v>0.25</v>
      </c>
      <c r="J156" s="87">
        <v>8.0000000000000002E-3</v>
      </c>
      <c r="K156" s="58"/>
    </row>
    <row r="157" spans="1:11" ht="27" customHeight="1" x14ac:dyDescent="0.25">
      <c r="A157" s="140" t="s">
        <v>593</v>
      </c>
      <c r="B157" s="79"/>
      <c r="C157" s="195">
        <v>0</v>
      </c>
      <c r="D157" s="81">
        <v>0.35899999999999999</v>
      </c>
      <c r="E157" s="82">
        <v>0.05</v>
      </c>
      <c r="F157" s="83">
        <v>8.9999999999999993E-3</v>
      </c>
      <c r="G157" s="141">
        <v>1.94</v>
      </c>
      <c r="H157" s="141">
        <v>0.23</v>
      </c>
      <c r="I157" s="196">
        <v>0.4</v>
      </c>
      <c r="J157" s="87">
        <v>8.0000000000000002E-3</v>
      </c>
      <c r="K157" s="58"/>
    </row>
    <row r="158" spans="1:11" ht="27" customHeight="1" x14ac:dyDescent="0.25">
      <c r="A158" s="140" t="s">
        <v>594</v>
      </c>
      <c r="B158" s="79"/>
      <c r="C158" s="195">
        <v>0</v>
      </c>
      <c r="D158" s="81">
        <v>0.35899999999999999</v>
      </c>
      <c r="E158" s="82">
        <v>0.05</v>
      </c>
      <c r="F158" s="83">
        <v>8.9999999999999993E-3</v>
      </c>
      <c r="G158" s="141">
        <v>64.66</v>
      </c>
      <c r="H158" s="141">
        <v>0.23</v>
      </c>
      <c r="I158" s="196">
        <v>0.4</v>
      </c>
      <c r="J158" s="87">
        <v>8.0000000000000002E-3</v>
      </c>
      <c r="K158" s="58"/>
    </row>
    <row r="159" spans="1:11" ht="27" customHeight="1" x14ac:dyDescent="0.25">
      <c r="A159" s="140" t="s">
        <v>595</v>
      </c>
      <c r="B159" s="79"/>
      <c r="C159" s="195">
        <v>0</v>
      </c>
      <c r="D159" s="81">
        <v>0.35899999999999999</v>
      </c>
      <c r="E159" s="82">
        <v>0.05</v>
      </c>
      <c r="F159" s="83">
        <v>8.9999999999999993E-3</v>
      </c>
      <c r="G159" s="141">
        <v>141.46</v>
      </c>
      <c r="H159" s="141">
        <v>0.23</v>
      </c>
      <c r="I159" s="196">
        <v>0.4</v>
      </c>
      <c r="J159" s="87">
        <v>8.0000000000000002E-3</v>
      </c>
      <c r="K159" s="58"/>
    </row>
    <row r="160" spans="1:11" ht="27" customHeight="1" x14ac:dyDescent="0.25">
      <c r="A160" s="140" t="s">
        <v>596</v>
      </c>
      <c r="B160" s="79"/>
      <c r="C160" s="195">
        <v>0</v>
      </c>
      <c r="D160" s="81">
        <v>0.35899999999999999</v>
      </c>
      <c r="E160" s="82">
        <v>0.05</v>
      </c>
      <c r="F160" s="83">
        <v>8.9999999999999993E-3</v>
      </c>
      <c r="G160" s="141">
        <v>217.12</v>
      </c>
      <c r="H160" s="141">
        <v>0.23</v>
      </c>
      <c r="I160" s="196">
        <v>0.4</v>
      </c>
      <c r="J160" s="87">
        <v>8.0000000000000002E-3</v>
      </c>
      <c r="K160" s="58"/>
    </row>
    <row r="161" spans="1:11" ht="27" customHeight="1" x14ac:dyDescent="0.25">
      <c r="A161" s="140" t="s">
        <v>597</v>
      </c>
      <c r="B161" s="79"/>
      <c r="C161" s="195">
        <v>0</v>
      </c>
      <c r="D161" s="81">
        <v>0.35899999999999999</v>
      </c>
      <c r="E161" s="82">
        <v>0.05</v>
      </c>
      <c r="F161" s="83">
        <v>8.9999999999999993E-3</v>
      </c>
      <c r="G161" s="141">
        <v>597.87</v>
      </c>
      <c r="H161" s="141">
        <v>0.23</v>
      </c>
      <c r="I161" s="196">
        <v>0.4</v>
      </c>
      <c r="J161" s="87">
        <v>8.0000000000000002E-3</v>
      </c>
      <c r="K161" s="58"/>
    </row>
    <row r="162" spans="1:11" ht="27" customHeight="1" x14ac:dyDescent="0.25">
      <c r="A162" s="140" t="s">
        <v>598</v>
      </c>
      <c r="B162" s="79"/>
      <c r="C162" s="195">
        <v>0</v>
      </c>
      <c r="D162" s="81">
        <v>0.33200000000000002</v>
      </c>
      <c r="E162" s="82">
        <v>4.2999999999999997E-2</v>
      </c>
      <c r="F162" s="83">
        <v>7.0000000000000001E-3</v>
      </c>
      <c r="G162" s="141">
        <v>34.1</v>
      </c>
      <c r="H162" s="141">
        <v>0.28000000000000003</v>
      </c>
      <c r="I162" s="196">
        <v>0.54</v>
      </c>
      <c r="J162" s="87">
        <v>7.0000000000000001E-3</v>
      </c>
      <c r="K162" s="58"/>
    </row>
    <row r="163" spans="1:11" ht="27" customHeight="1" x14ac:dyDescent="0.25">
      <c r="A163" s="140" t="s">
        <v>599</v>
      </c>
      <c r="B163" s="79"/>
      <c r="C163" s="195">
        <v>0</v>
      </c>
      <c r="D163" s="81">
        <v>0.33200000000000002</v>
      </c>
      <c r="E163" s="82">
        <v>4.2999999999999997E-2</v>
      </c>
      <c r="F163" s="83">
        <v>7.0000000000000001E-3</v>
      </c>
      <c r="G163" s="141">
        <v>560.03</v>
      </c>
      <c r="H163" s="141">
        <v>0.28000000000000003</v>
      </c>
      <c r="I163" s="196">
        <v>0.54</v>
      </c>
      <c r="J163" s="87">
        <v>7.0000000000000001E-3</v>
      </c>
      <c r="K163" s="58"/>
    </row>
    <row r="164" spans="1:11" ht="27" customHeight="1" x14ac:dyDescent="0.25">
      <c r="A164" s="140" t="s">
        <v>600</v>
      </c>
      <c r="B164" s="79"/>
      <c r="C164" s="195">
        <v>0</v>
      </c>
      <c r="D164" s="81">
        <v>0.33200000000000002</v>
      </c>
      <c r="E164" s="82">
        <v>4.2999999999999997E-2</v>
      </c>
      <c r="F164" s="83">
        <v>7.0000000000000001E-3</v>
      </c>
      <c r="G164" s="141">
        <v>1544.81</v>
      </c>
      <c r="H164" s="141">
        <v>0.28000000000000003</v>
      </c>
      <c r="I164" s="196">
        <v>0.54</v>
      </c>
      <c r="J164" s="87">
        <v>7.0000000000000001E-3</v>
      </c>
      <c r="K164" s="58"/>
    </row>
    <row r="165" spans="1:11" ht="27" customHeight="1" x14ac:dyDescent="0.25">
      <c r="A165" s="140" t="s">
        <v>601</v>
      </c>
      <c r="B165" s="79"/>
      <c r="C165" s="195">
        <v>0</v>
      </c>
      <c r="D165" s="81">
        <v>0.33200000000000002</v>
      </c>
      <c r="E165" s="82">
        <v>4.2999999999999997E-2</v>
      </c>
      <c r="F165" s="83">
        <v>7.0000000000000001E-3</v>
      </c>
      <c r="G165" s="141">
        <v>2821.07</v>
      </c>
      <c r="H165" s="141">
        <v>0.28000000000000003</v>
      </c>
      <c r="I165" s="196">
        <v>0.54</v>
      </c>
      <c r="J165" s="87">
        <v>7.0000000000000001E-3</v>
      </c>
      <c r="K165" s="58"/>
    </row>
    <row r="166" spans="1:11" ht="27" customHeight="1" x14ac:dyDescent="0.25">
      <c r="A166" s="140" t="s">
        <v>602</v>
      </c>
      <c r="B166" s="79"/>
      <c r="C166" s="195">
        <v>0</v>
      </c>
      <c r="D166" s="81">
        <v>0.33200000000000002</v>
      </c>
      <c r="E166" s="82">
        <v>4.2999999999999997E-2</v>
      </c>
      <c r="F166" s="83">
        <v>7.0000000000000001E-3</v>
      </c>
      <c r="G166" s="141">
        <v>6994.8</v>
      </c>
      <c r="H166" s="141">
        <v>0.28000000000000003</v>
      </c>
      <c r="I166" s="196">
        <v>0.54</v>
      </c>
      <c r="J166" s="87">
        <v>7.0000000000000001E-3</v>
      </c>
      <c r="K166" s="58"/>
    </row>
    <row r="167" spans="1:11" ht="27" customHeight="1" x14ac:dyDescent="0.25">
      <c r="A167" s="140" t="s">
        <v>432</v>
      </c>
      <c r="B167" s="79"/>
      <c r="C167" s="195" t="s">
        <v>452</v>
      </c>
      <c r="D167" s="88">
        <v>1.101</v>
      </c>
      <c r="E167" s="89">
        <v>0.22600000000000001</v>
      </c>
      <c r="F167" s="90">
        <v>0.19</v>
      </c>
      <c r="G167" s="85">
        <v>0</v>
      </c>
      <c r="H167" s="85">
        <v>0</v>
      </c>
      <c r="I167" s="85">
        <v>0</v>
      </c>
      <c r="J167" s="86">
        <v>0</v>
      </c>
      <c r="K167" s="58"/>
    </row>
    <row r="168" spans="1:11" ht="27" customHeight="1" x14ac:dyDescent="0.25">
      <c r="A168" s="140" t="s">
        <v>433</v>
      </c>
      <c r="B168" s="79"/>
      <c r="C168" s="195" t="s">
        <v>648</v>
      </c>
      <c r="D168" s="81">
        <v>-0.49099999999999999</v>
      </c>
      <c r="E168" s="82">
        <v>-7.4999999999999997E-2</v>
      </c>
      <c r="F168" s="83">
        <v>-1.4999999999999999E-2</v>
      </c>
      <c r="G168" s="85">
        <v>0</v>
      </c>
      <c r="H168" s="85">
        <v>0</v>
      </c>
      <c r="I168" s="85">
        <v>0</v>
      </c>
      <c r="J168" s="86">
        <v>0</v>
      </c>
      <c r="K168" s="58"/>
    </row>
    <row r="169" spans="1:11" ht="27" customHeight="1" x14ac:dyDescent="0.25">
      <c r="A169" s="140" t="s">
        <v>434</v>
      </c>
      <c r="B169" s="79"/>
      <c r="C169" s="195">
        <v>8</v>
      </c>
      <c r="D169" s="81">
        <v>-0.53800000000000003</v>
      </c>
      <c r="E169" s="82">
        <v>-8.2000000000000003E-2</v>
      </c>
      <c r="F169" s="83">
        <v>-1.6E-2</v>
      </c>
      <c r="G169" s="85">
        <v>0</v>
      </c>
      <c r="H169" s="85">
        <v>0</v>
      </c>
      <c r="I169" s="85">
        <v>0</v>
      </c>
      <c r="J169" s="86">
        <v>0</v>
      </c>
      <c r="K169" s="58"/>
    </row>
    <row r="170" spans="1:11" ht="27" customHeight="1" x14ac:dyDescent="0.25">
      <c r="A170" s="140" t="s">
        <v>435</v>
      </c>
      <c r="B170" s="79"/>
      <c r="C170" s="195">
        <v>0</v>
      </c>
      <c r="D170" s="81">
        <v>-0.49099999999999999</v>
      </c>
      <c r="E170" s="82">
        <v>-7.4999999999999997E-2</v>
      </c>
      <c r="F170" s="83">
        <v>-1.4999999999999999E-2</v>
      </c>
      <c r="G170" s="85">
        <v>0</v>
      </c>
      <c r="H170" s="85">
        <v>0</v>
      </c>
      <c r="I170" s="85">
        <v>0</v>
      </c>
      <c r="J170" s="87">
        <v>1.0999999999999999E-2</v>
      </c>
      <c r="K170" s="58"/>
    </row>
    <row r="171" spans="1:11" ht="27" customHeight="1" x14ac:dyDescent="0.25">
      <c r="A171" s="140" t="s">
        <v>436</v>
      </c>
      <c r="B171" s="79"/>
      <c r="C171" s="195">
        <v>0</v>
      </c>
      <c r="D171" s="81">
        <v>-0.53800000000000003</v>
      </c>
      <c r="E171" s="82">
        <v>-8.2000000000000003E-2</v>
      </c>
      <c r="F171" s="83">
        <v>-1.6E-2</v>
      </c>
      <c r="G171" s="85">
        <v>0</v>
      </c>
      <c r="H171" s="85">
        <v>0</v>
      </c>
      <c r="I171" s="85">
        <v>0</v>
      </c>
      <c r="J171" s="87">
        <v>1.2E-2</v>
      </c>
      <c r="K171" s="58"/>
    </row>
    <row r="172" spans="1:11" ht="27" customHeight="1" x14ac:dyDescent="0.25">
      <c r="A172" s="140" t="s">
        <v>437</v>
      </c>
      <c r="B172" s="79"/>
      <c r="C172" s="195">
        <v>0</v>
      </c>
      <c r="D172" s="81">
        <v>-0.64300000000000002</v>
      </c>
      <c r="E172" s="82">
        <v>-8.8999999999999996E-2</v>
      </c>
      <c r="F172" s="83">
        <v>-1.6E-2</v>
      </c>
      <c r="G172" s="141">
        <v>13.5</v>
      </c>
      <c r="H172" s="85">
        <v>0</v>
      </c>
      <c r="I172" s="85">
        <v>0</v>
      </c>
      <c r="J172" s="87">
        <v>1.7000000000000001E-2</v>
      </c>
      <c r="K172" s="58"/>
    </row>
    <row r="173" spans="1:11" ht="27" customHeight="1" x14ac:dyDescent="0.25">
      <c r="A173" s="140" t="s">
        <v>603</v>
      </c>
      <c r="B173" s="79"/>
      <c r="C173" s="195" t="s">
        <v>450</v>
      </c>
      <c r="D173" s="81">
        <v>0.124</v>
      </c>
      <c r="E173" s="82">
        <v>1.9E-2</v>
      </c>
      <c r="F173" s="83">
        <v>4.0000000000000001E-3</v>
      </c>
      <c r="G173" s="141">
        <v>1.33</v>
      </c>
      <c r="H173" s="85">
        <v>0</v>
      </c>
      <c r="I173" s="85">
        <v>0</v>
      </c>
      <c r="J173" s="86">
        <v>0</v>
      </c>
      <c r="K173" s="58"/>
    </row>
    <row r="174" spans="1:11" ht="27" customHeight="1" x14ac:dyDescent="0.25">
      <c r="A174" s="140" t="s">
        <v>604</v>
      </c>
      <c r="B174" s="79"/>
      <c r="C174" s="195">
        <v>2</v>
      </c>
      <c r="D174" s="81">
        <v>0.124</v>
      </c>
      <c r="E174" s="82">
        <v>1.9E-2</v>
      </c>
      <c r="F174" s="83">
        <v>4.0000000000000001E-3</v>
      </c>
      <c r="G174" s="85">
        <v>0</v>
      </c>
      <c r="H174" s="85">
        <v>0</v>
      </c>
      <c r="I174" s="85">
        <v>0</v>
      </c>
      <c r="J174" s="86">
        <v>0</v>
      </c>
      <c r="K174" s="58"/>
    </row>
    <row r="175" spans="1:11" ht="27" customHeight="1" x14ac:dyDescent="0.25">
      <c r="A175" s="140" t="s">
        <v>605</v>
      </c>
      <c r="B175" s="79"/>
      <c r="C175" s="195" t="s">
        <v>451</v>
      </c>
      <c r="D175" s="81">
        <v>0.14499999999999999</v>
      </c>
      <c r="E175" s="82">
        <v>2.1999999999999999E-2</v>
      </c>
      <c r="F175" s="83">
        <v>4.0000000000000001E-3</v>
      </c>
      <c r="G175" s="141">
        <v>0.7</v>
      </c>
      <c r="H175" s="85">
        <v>0</v>
      </c>
      <c r="I175" s="85">
        <v>0</v>
      </c>
      <c r="J175" s="86">
        <v>0</v>
      </c>
      <c r="K175" s="58"/>
    </row>
    <row r="176" spans="1:11" ht="27" customHeight="1" x14ac:dyDescent="0.25">
      <c r="A176" s="140" t="s">
        <v>606</v>
      </c>
      <c r="B176" s="79"/>
      <c r="C176" s="195" t="s">
        <v>451</v>
      </c>
      <c r="D176" s="81">
        <v>0.14499999999999999</v>
      </c>
      <c r="E176" s="82">
        <v>2.1999999999999999E-2</v>
      </c>
      <c r="F176" s="83">
        <v>4.0000000000000001E-3</v>
      </c>
      <c r="G176" s="141">
        <v>0.98</v>
      </c>
      <c r="H176" s="85">
        <v>0</v>
      </c>
      <c r="I176" s="85">
        <v>0</v>
      </c>
      <c r="J176" s="86">
        <v>0</v>
      </c>
      <c r="K176" s="58"/>
    </row>
    <row r="177" spans="1:11" ht="27" customHeight="1" x14ac:dyDescent="0.25">
      <c r="A177" s="140" t="s">
        <v>607</v>
      </c>
      <c r="B177" s="79"/>
      <c r="C177" s="195" t="s">
        <v>451</v>
      </c>
      <c r="D177" s="81">
        <v>0.14499999999999999</v>
      </c>
      <c r="E177" s="82">
        <v>2.1999999999999999E-2</v>
      </c>
      <c r="F177" s="83">
        <v>4.0000000000000001E-3</v>
      </c>
      <c r="G177" s="141">
        <v>1.74</v>
      </c>
      <c r="H177" s="85">
        <v>0</v>
      </c>
      <c r="I177" s="85">
        <v>0</v>
      </c>
      <c r="J177" s="86">
        <v>0</v>
      </c>
      <c r="K177" s="58"/>
    </row>
    <row r="178" spans="1:11" ht="27" customHeight="1" x14ac:dyDescent="0.25">
      <c r="A178" s="140" t="s">
        <v>608</v>
      </c>
      <c r="B178" s="79"/>
      <c r="C178" s="195" t="s">
        <v>451</v>
      </c>
      <c r="D178" s="81">
        <v>0.14499999999999999</v>
      </c>
      <c r="E178" s="82">
        <v>2.1999999999999999E-2</v>
      </c>
      <c r="F178" s="83">
        <v>4.0000000000000001E-3</v>
      </c>
      <c r="G178" s="141">
        <v>3.32</v>
      </c>
      <c r="H178" s="85">
        <v>0</v>
      </c>
      <c r="I178" s="85">
        <v>0</v>
      </c>
      <c r="J178" s="86">
        <v>0</v>
      </c>
      <c r="K178" s="58"/>
    </row>
    <row r="179" spans="1:11" ht="27" customHeight="1" x14ac:dyDescent="0.25">
      <c r="A179" s="140" t="s">
        <v>609</v>
      </c>
      <c r="B179" s="79"/>
      <c r="C179" s="195" t="s">
        <v>451</v>
      </c>
      <c r="D179" s="81">
        <v>0.14499999999999999</v>
      </c>
      <c r="E179" s="82">
        <v>2.1999999999999999E-2</v>
      </c>
      <c r="F179" s="83">
        <v>4.0000000000000001E-3</v>
      </c>
      <c r="G179" s="141">
        <v>8.51</v>
      </c>
      <c r="H179" s="85">
        <v>0</v>
      </c>
      <c r="I179" s="85">
        <v>0</v>
      </c>
      <c r="J179" s="86">
        <v>0</v>
      </c>
      <c r="K179" s="58"/>
    </row>
    <row r="180" spans="1:11" ht="27" customHeight="1" x14ac:dyDescent="0.25">
      <c r="A180" s="140" t="s">
        <v>438</v>
      </c>
      <c r="B180" s="79"/>
      <c r="C180" s="195">
        <v>4</v>
      </c>
      <c r="D180" s="81">
        <v>0.14499999999999999</v>
      </c>
      <c r="E180" s="82">
        <v>2.1999999999999999E-2</v>
      </c>
      <c r="F180" s="83">
        <v>4.0000000000000001E-3</v>
      </c>
      <c r="G180" s="85">
        <v>0</v>
      </c>
      <c r="H180" s="85">
        <v>0</v>
      </c>
      <c r="I180" s="85">
        <v>0</v>
      </c>
      <c r="J180" s="86">
        <v>0</v>
      </c>
      <c r="K180" s="58"/>
    </row>
    <row r="181" spans="1:11" ht="27" customHeight="1" x14ac:dyDescent="0.25">
      <c r="A181" s="140" t="s">
        <v>610</v>
      </c>
      <c r="B181" s="79"/>
      <c r="C181" s="195">
        <v>0</v>
      </c>
      <c r="D181" s="81">
        <v>0.104</v>
      </c>
      <c r="E181" s="82">
        <v>1.6E-2</v>
      </c>
      <c r="F181" s="83">
        <v>3.0000000000000001E-3</v>
      </c>
      <c r="G181" s="141">
        <v>0.76</v>
      </c>
      <c r="H181" s="141">
        <v>0.03</v>
      </c>
      <c r="I181" s="196">
        <v>0.08</v>
      </c>
      <c r="J181" s="87">
        <v>3.0000000000000001E-3</v>
      </c>
      <c r="K181" s="58"/>
    </row>
    <row r="182" spans="1:11" ht="27" customHeight="1" x14ac:dyDescent="0.25">
      <c r="A182" s="140" t="s">
        <v>611</v>
      </c>
      <c r="B182" s="79"/>
      <c r="C182" s="195">
        <v>0</v>
      </c>
      <c r="D182" s="81">
        <v>0.104</v>
      </c>
      <c r="E182" s="82">
        <v>1.6E-2</v>
      </c>
      <c r="F182" s="83">
        <v>3.0000000000000001E-3</v>
      </c>
      <c r="G182" s="141">
        <v>12.41</v>
      </c>
      <c r="H182" s="141">
        <v>0.03</v>
      </c>
      <c r="I182" s="196">
        <v>0.08</v>
      </c>
      <c r="J182" s="87">
        <v>3.0000000000000001E-3</v>
      </c>
      <c r="K182" s="58"/>
    </row>
    <row r="183" spans="1:11" ht="27" customHeight="1" x14ac:dyDescent="0.25">
      <c r="A183" s="140" t="s">
        <v>612</v>
      </c>
      <c r="B183" s="79"/>
      <c r="C183" s="195">
        <v>0</v>
      </c>
      <c r="D183" s="81">
        <v>0.104</v>
      </c>
      <c r="E183" s="82">
        <v>1.6E-2</v>
      </c>
      <c r="F183" s="83">
        <v>3.0000000000000001E-3</v>
      </c>
      <c r="G183" s="141">
        <v>26.67</v>
      </c>
      <c r="H183" s="141">
        <v>0.03</v>
      </c>
      <c r="I183" s="196">
        <v>0.08</v>
      </c>
      <c r="J183" s="87">
        <v>3.0000000000000001E-3</v>
      </c>
      <c r="K183" s="58"/>
    </row>
    <row r="184" spans="1:11" ht="27" customHeight="1" x14ac:dyDescent="0.25">
      <c r="A184" s="140" t="s">
        <v>613</v>
      </c>
      <c r="B184" s="79"/>
      <c r="C184" s="195">
        <v>0</v>
      </c>
      <c r="D184" s="81">
        <v>0.104</v>
      </c>
      <c r="E184" s="82">
        <v>1.6E-2</v>
      </c>
      <c r="F184" s="83">
        <v>3.0000000000000001E-3</v>
      </c>
      <c r="G184" s="141">
        <v>40.72</v>
      </c>
      <c r="H184" s="141">
        <v>0.03</v>
      </c>
      <c r="I184" s="196">
        <v>0.08</v>
      </c>
      <c r="J184" s="87">
        <v>3.0000000000000001E-3</v>
      </c>
      <c r="K184" s="58"/>
    </row>
    <row r="185" spans="1:11" ht="27" customHeight="1" x14ac:dyDescent="0.25">
      <c r="A185" s="140" t="s">
        <v>614</v>
      </c>
      <c r="B185" s="79"/>
      <c r="C185" s="195">
        <v>0</v>
      </c>
      <c r="D185" s="81">
        <v>0.104</v>
      </c>
      <c r="E185" s="82">
        <v>1.6E-2</v>
      </c>
      <c r="F185" s="83">
        <v>3.0000000000000001E-3</v>
      </c>
      <c r="G185" s="141">
        <v>111.44</v>
      </c>
      <c r="H185" s="141">
        <v>0.03</v>
      </c>
      <c r="I185" s="196">
        <v>0.08</v>
      </c>
      <c r="J185" s="87">
        <v>3.0000000000000001E-3</v>
      </c>
      <c r="K185" s="58"/>
    </row>
    <row r="186" spans="1:11" ht="27" customHeight="1" x14ac:dyDescent="0.25">
      <c r="A186" s="140" t="s">
        <v>615</v>
      </c>
      <c r="B186" s="79"/>
      <c r="C186" s="195">
        <v>0</v>
      </c>
      <c r="D186" s="81">
        <v>0.113</v>
      </c>
      <c r="E186" s="82">
        <v>1.6E-2</v>
      </c>
      <c r="F186" s="83">
        <v>3.0000000000000001E-3</v>
      </c>
      <c r="G186" s="141">
        <v>0.95</v>
      </c>
      <c r="H186" s="141">
        <v>7.0000000000000007E-2</v>
      </c>
      <c r="I186" s="196">
        <v>0.13</v>
      </c>
      <c r="J186" s="87">
        <v>3.0000000000000001E-3</v>
      </c>
      <c r="K186" s="58"/>
    </row>
    <row r="187" spans="1:11" ht="27" customHeight="1" x14ac:dyDescent="0.25">
      <c r="A187" s="140" t="s">
        <v>616</v>
      </c>
      <c r="B187" s="79"/>
      <c r="C187" s="195">
        <v>0</v>
      </c>
      <c r="D187" s="81">
        <v>0.113</v>
      </c>
      <c r="E187" s="82">
        <v>1.6E-2</v>
      </c>
      <c r="F187" s="83">
        <v>3.0000000000000001E-3</v>
      </c>
      <c r="G187" s="141">
        <v>20.77</v>
      </c>
      <c r="H187" s="141">
        <v>7.0000000000000007E-2</v>
      </c>
      <c r="I187" s="196">
        <v>0.13</v>
      </c>
      <c r="J187" s="87">
        <v>3.0000000000000001E-3</v>
      </c>
      <c r="K187" s="58"/>
    </row>
    <row r="188" spans="1:11" ht="27" customHeight="1" x14ac:dyDescent="0.25">
      <c r="A188" s="140" t="s">
        <v>617</v>
      </c>
      <c r="B188" s="79"/>
      <c r="C188" s="195">
        <v>0</v>
      </c>
      <c r="D188" s="81">
        <v>0.113</v>
      </c>
      <c r="E188" s="82">
        <v>1.6E-2</v>
      </c>
      <c r="F188" s="83">
        <v>3.0000000000000001E-3</v>
      </c>
      <c r="G188" s="141">
        <v>45.04</v>
      </c>
      <c r="H188" s="141">
        <v>7.0000000000000007E-2</v>
      </c>
      <c r="I188" s="196">
        <v>0.13</v>
      </c>
      <c r="J188" s="87">
        <v>3.0000000000000001E-3</v>
      </c>
      <c r="K188" s="58"/>
    </row>
    <row r="189" spans="1:11" ht="27" customHeight="1" x14ac:dyDescent="0.25">
      <c r="A189" s="140" t="s">
        <v>618</v>
      </c>
      <c r="B189" s="79"/>
      <c r="C189" s="195">
        <v>0</v>
      </c>
      <c r="D189" s="81">
        <v>0.113</v>
      </c>
      <c r="E189" s="82">
        <v>1.6E-2</v>
      </c>
      <c r="F189" s="83">
        <v>3.0000000000000001E-3</v>
      </c>
      <c r="G189" s="141">
        <v>68.95</v>
      </c>
      <c r="H189" s="141">
        <v>7.0000000000000007E-2</v>
      </c>
      <c r="I189" s="196">
        <v>0.13</v>
      </c>
      <c r="J189" s="87">
        <v>3.0000000000000001E-3</v>
      </c>
      <c r="K189" s="58"/>
    </row>
    <row r="190" spans="1:11" ht="27" customHeight="1" x14ac:dyDescent="0.25">
      <c r="A190" s="140" t="s">
        <v>619</v>
      </c>
      <c r="B190" s="79"/>
      <c r="C190" s="195">
        <v>0</v>
      </c>
      <c r="D190" s="81">
        <v>0.113</v>
      </c>
      <c r="E190" s="82">
        <v>1.6E-2</v>
      </c>
      <c r="F190" s="83">
        <v>3.0000000000000001E-3</v>
      </c>
      <c r="G190" s="141">
        <v>189.28</v>
      </c>
      <c r="H190" s="141">
        <v>7.0000000000000007E-2</v>
      </c>
      <c r="I190" s="196">
        <v>0.13</v>
      </c>
      <c r="J190" s="87">
        <v>3.0000000000000001E-3</v>
      </c>
      <c r="K190" s="58"/>
    </row>
    <row r="191" spans="1:11" ht="27" customHeight="1" x14ac:dyDescent="0.25">
      <c r="A191" s="140" t="s">
        <v>620</v>
      </c>
      <c r="B191" s="79"/>
      <c r="C191" s="195">
        <v>0</v>
      </c>
      <c r="D191" s="81">
        <v>0.105</v>
      </c>
      <c r="E191" s="82">
        <v>1.4E-2</v>
      </c>
      <c r="F191" s="83">
        <v>2E-3</v>
      </c>
      <c r="G191" s="141">
        <v>11.11</v>
      </c>
      <c r="H191" s="141">
        <v>0.09</v>
      </c>
      <c r="I191" s="196">
        <v>0.17</v>
      </c>
      <c r="J191" s="87">
        <v>2E-3</v>
      </c>
      <c r="K191" s="58"/>
    </row>
    <row r="192" spans="1:11" ht="27" customHeight="1" x14ac:dyDescent="0.25">
      <c r="A192" s="140" t="s">
        <v>621</v>
      </c>
      <c r="B192" s="79"/>
      <c r="C192" s="195">
        <v>0</v>
      </c>
      <c r="D192" s="81">
        <v>0.105</v>
      </c>
      <c r="E192" s="82">
        <v>1.4E-2</v>
      </c>
      <c r="F192" s="83">
        <v>2E-3</v>
      </c>
      <c r="G192" s="141">
        <v>177.32</v>
      </c>
      <c r="H192" s="141">
        <v>0.09</v>
      </c>
      <c r="I192" s="196">
        <v>0.17</v>
      </c>
      <c r="J192" s="87">
        <v>2E-3</v>
      </c>
      <c r="K192" s="58"/>
    </row>
    <row r="193" spans="1:11" ht="27" customHeight="1" x14ac:dyDescent="0.25">
      <c r="A193" s="140" t="s">
        <v>622</v>
      </c>
      <c r="B193" s="79"/>
      <c r="C193" s="195">
        <v>0</v>
      </c>
      <c r="D193" s="81">
        <v>0.105</v>
      </c>
      <c r="E193" s="82">
        <v>1.4E-2</v>
      </c>
      <c r="F193" s="83">
        <v>2E-3</v>
      </c>
      <c r="G193" s="141">
        <v>488.54</v>
      </c>
      <c r="H193" s="141">
        <v>0.09</v>
      </c>
      <c r="I193" s="196">
        <v>0.17</v>
      </c>
      <c r="J193" s="87">
        <v>2E-3</v>
      </c>
      <c r="K193" s="58"/>
    </row>
    <row r="194" spans="1:11" ht="27" customHeight="1" x14ac:dyDescent="0.25">
      <c r="A194" s="140" t="s">
        <v>623</v>
      </c>
      <c r="B194" s="79"/>
      <c r="C194" s="195">
        <v>0</v>
      </c>
      <c r="D194" s="81">
        <v>0.105</v>
      </c>
      <c r="E194" s="82">
        <v>1.4E-2</v>
      </c>
      <c r="F194" s="83">
        <v>2E-3</v>
      </c>
      <c r="G194" s="141">
        <v>891.88</v>
      </c>
      <c r="H194" s="141">
        <v>0.09</v>
      </c>
      <c r="I194" s="196">
        <v>0.17</v>
      </c>
      <c r="J194" s="87">
        <v>2E-3</v>
      </c>
      <c r="K194" s="58"/>
    </row>
    <row r="195" spans="1:11" ht="27" customHeight="1" x14ac:dyDescent="0.25">
      <c r="A195" s="140" t="s">
        <v>624</v>
      </c>
      <c r="B195" s="79"/>
      <c r="C195" s="195">
        <v>0</v>
      </c>
      <c r="D195" s="81">
        <v>0.105</v>
      </c>
      <c r="E195" s="82">
        <v>1.4E-2</v>
      </c>
      <c r="F195" s="83">
        <v>2E-3</v>
      </c>
      <c r="G195" s="141">
        <v>2210.91</v>
      </c>
      <c r="H195" s="141">
        <v>0.09</v>
      </c>
      <c r="I195" s="196">
        <v>0.17</v>
      </c>
      <c r="J195" s="87">
        <v>2E-3</v>
      </c>
      <c r="K195" s="58"/>
    </row>
    <row r="196" spans="1:11" ht="27" customHeight="1" x14ac:dyDescent="0.25">
      <c r="A196" s="140" t="s">
        <v>439</v>
      </c>
      <c r="B196" s="79"/>
      <c r="C196" s="195" t="s">
        <v>452</v>
      </c>
      <c r="D196" s="88">
        <v>0.34799999999999998</v>
      </c>
      <c r="E196" s="89">
        <v>7.1999999999999995E-2</v>
      </c>
      <c r="F196" s="90">
        <v>0.06</v>
      </c>
      <c r="G196" s="85">
        <v>0</v>
      </c>
      <c r="H196" s="85">
        <v>0</v>
      </c>
      <c r="I196" s="85">
        <v>0</v>
      </c>
      <c r="J196" s="86">
        <v>0</v>
      </c>
      <c r="K196" s="58"/>
    </row>
    <row r="197" spans="1:11" ht="27" customHeight="1" x14ac:dyDescent="0.25">
      <c r="A197" s="140" t="s">
        <v>440</v>
      </c>
      <c r="B197" s="79"/>
      <c r="C197" s="195" t="s">
        <v>648</v>
      </c>
      <c r="D197" s="81">
        <v>-0.155</v>
      </c>
      <c r="E197" s="82">
        <v>-2.4E-2</v>
      </c>
      <c r="F197" s="83">
        <v>-5.0000000000000001E-3</v>
      </c>
      <c r="G197" s="85">
        <v>0</v>
      </c>
      <c r="H197" s="85">
        <v>0</v>
      </c>
      <c r="I197" s="85">
        <v>0</v>
      </c>
      <c r="J197" s="86">
        <v>0</v>
      </c>
      <c r="K197" s="58"/>
    </row>
    <row r="198" spans="1:11" ht="27" customHeight="1" x14ac:dyDescent="0.25">
      <c r="A198" s="140" t="s">
        <v>441</v>
      </c>
      <c r="B198" s="79"/>
      <c r="C198" s="195">
        <v>8</v>
      </c>
      <c r="D198" s="81">
        <v>-0.17</v>
      </c>
      <c r="E198" s="82">
        <v>-2.5999999999999999E-2</v>
      </c>
      <c r="F198" s="83">
        <v>-5.0000000000000001E-3</v>
      </c>
      <c r="G198" s="85">
        <v>0</v>
      </c>
      <c r="H198" s="85">
        <v>0</v>
      </c>
      <c r="I198" s="85">
        <v>0</v>
      </c>
      <c r="J198" s="86">
        <v>0</v>
      </c>
      <c r="K198" s="58"/>
    </row>
    <row r="199" spans="1:11" ht="27" customHeight="1" x14ac:dyDescent="0.25">
      <c r="A199" s="140" t="s">
        <v>442</v>
      </c>
      <c r="B199" s="79"/>
      <c r="C199" s="195">
        <v>0</v>
      </c>
      <c r="D199" s="81">
        <v>-0.155</v>
      </c>
      <c r="E199" s="82">
        <v>-2.4E-2</v>
      </c>
      <c r="F199" s="83">
        <v>-5.0000000000000001E-3</v>
      </c>
      <c r="G199" s="85">
        <v>0</v>
      </c>
      <c r="H199" s="85">
        <v>0</v>
      </c>
      <c r="I199" s="85">
        <v>0</v>
      </c>
      <c r="J199" s="87">
        <v>3.0000000000000001E-3</v>
      </c>
      <c r="K199" s="58"/>
    </row>
    <row r="200" spans="1:11" ht="27" customHeight="1" x14ac:dyDescent="0.25">
      <c r="A200" s="140" t="s">
        <v>443</v>
      </c>
      <c r="B200" s="79"/>
      <c r="C200" s="195">
        <v>0</v>
      </c>
      <c r="D200" s="81">
        <v>-0.17</v>
      </c>
      <c r="E200" s="82">
        <v>-2.5999999999999999E-2</v>
      </c>
      <c r="F200" s="83">
        <v>-5.0000000000000001E-3</v>
      </c>
      <c r="G200" s="85">
        <v>0</v>
      </c>
      <c r="H200" s="85">
        <v>0</v>
      </c>
      <c r="I200" s="85">
        <v>0</v>
      </c>
      <c r="J200" s="87">
        <v>4.0000000000000001E-3</v>
      </c>
      <c r="K200" s="58"/>
    </row>
    <row r="201" spans="1:11" ht="27" customHeight="1" x14ac:dyDescent="0.25">
      <c r="A201" s="140" t="s">
        <v>444</v>
      </c>
      <c r="B201" s="79"/>
      <c r="C201" s="195">
        <v>0</v>
      </c>
      <c r="D201" s="81">
        <v>-0.20300000000000001</v>
      </c>
      <c r="E201" s="82">
        <v>-2.8000000000000001E-2</v>
      </c>
      <c r="F201" s="83">
        <v>-5.0000000000000001E-3</v>
      </c>
      <c r="G201" s="141">
        <v>4.2699999999999996</v>
      </c>
      <c r="H201" s="85">
        <v>0</v>
      </c>
      <c r="I201" s="85">
        <v>0</v>
      </c>
      <c r="J201" s="87">
        <v>5.0000000000000001E-3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abSelected="1" topLeftCell="A10" zoomScaleNormal="100" zoomScaleSheetLayoutView="100" workbookViewId="0">
      <selection activeCell="B19" sqref="B19"/>
    </sheetView>
  </sheetViews>
  <sheetFormatPr defaultColWidth="9.109375" defaultRowHeight="14.4" x14ac:dyDescent="0.35"/>
  <cols>
    <col min="1" max="6" width="24" style="126" customWidth="1"/>
    <col min="7" max="16384" width="9.109375" style="126"/>
  </cols>
  <sheetData>
    <row r="1" spans="1:6" ht="27.75" customHeight="1" x14ac:dyDescent="0.35">
      <c r="A1" s="143" t="s">
        <v>19</v>
      </c>
    </row>
    <row r="2" spans="1:6" ht="44.25" customHeight="1" x14ac:dyDescent="0.35">
      <c r="A2" s="255" t="s">
        <v>365</v>
      </c>
      <c r="B2" s="255"/>
      <c r="C2" s="255"/>
      <c r="D2" s="255"/>
      <c r="E2" s="255"/>
    </row>
    <row r="3" spans="1:6" ht="47.25" customHeight="1" x14ac:dyDescent="0.35">
      <c r="A3" s="214" t="str">
        <f>Overview!B4&amp; " - Illustrative LLFs for year beginning "&amp;Overview!D4</f>
        <v>Harlaxton Energy Networks Limited - GSP_F - Illustrative LLFs for year beginning 1 April 2024</v>
      </c>
      <c r="B3" s="214"/>
      <c r="C3" s="214"/>
      <c r="D3" s="214"/>
      <c r="E3" s="214"/>
    </row>
    <row r="4" spans="1:6" ht="21.9" customHeight="1" x14ac:dyDescent="0.35">
      <c r="A4" s="144" t="s">
        <v>12</v>
      </c>
      <c r="B4" s="145" t="s">
        <v>4</v>
      </c>
      <c r="C4" s="145" t="s">
        <v>5</v>
      </c>
      <c r="D4" s="145" t="s">
        <v>6</v>
      </c>
      <c r="E4" s="145" t="s">
        <v>7</v>
      </c>
    </row>
    <row r="5" spans="1:6" ht="45" customHeight="1" x14ac:dyDescent="0.35">
      <c r="A5" s="146" t="s">
        <v>702</v>
      </c>
      <c r="B5" s="147"/>
      <c r="C5" s="147"/>
      <c r="D5" s="147" t="s">
        <v>711</v>
      </c>
      <c r="E5" s="147" t="s">
        <v>712</v>
      </c>
    </row>
    <row r="6" spans="1:6" ht="45" customHeight="1" x14ac:dyDescent="0.35">
      <c r="A6" s="146" t="s">
        <v>703</v>
      </c>
      <c r="B6" s="147"/>
      <c r="C6" s="147" t="s">
        <v>709</v>
      </c>
      <c r="D6" s="147" t="s">
        <v>711</v>
      </c>
      <c r="E6" s="147" t="s">
        <v>712</v>
      </c>
    </row>
    <row r="7" spans="1:6" ht="45" customHeight="1" x14ac:dyDescent="0.35">
      <c r="A7" s="146" t="s">
        <v>704</v>
      </c>
      <c r="B7" s="147" t="s">
        <v>708</v>
      </c>
      <c r="C7" s="147" t="s">
        <v>710</v>
      </c>
      <c r="D7" s="147" t="s">
        <v>711</v>
      </c>
      <c r="E7" s="147" t="s">
        <v>712</v>
      </c>
    </row>
    <row r="8" spans="1:6" ht="45" customHeight="1" x14ac:dyDescent="0.35">
      <c r="A8" s="146" t="s">
        <v>705</v>
      </c>
      <c r="B8" s="147"/>
      <c r="C8" s="147"/>
      <c r="D8" s="147" t="s">
        <v>711</v>
      </c>
      <c r="E8" s="147" t="s">
        <v>712</v>
      </c>
    </row>
    <row r="9" spans="1:6" ht="45" customHeight="1" x14ac:dyDescent="0.35">
      <c r="A9" s="146" t="s">
        <v>706</v>
      </c>
      <c r="B9" s="147"/>
      <c r="C9" s="147"/>
      <c r="D9" s="147" t="s">
        <v>711</v>
      </c>
      <c r="E9" s="147" t="s">
        <v>712</v>
      </c>
    </row>
    <row r="10" spans="1:6" ht="21.9" customHeight="1" x14ac:dyDescent="0.35">
      <c r="A10" s="148" t="s">
        <v>707</v>
      </c>
      <c r="B10" s="256"/>
      <c r="C10" s="257"/>
      <c r="D10" s="257"/>
      <c r="E10" s="258"/>
    </row>
    <row r="11" spans="1:6" x14ac:dyDescent="0.35">
      <c r="A11" s="149"/>
      <c r="B11" s="150"/>
      <c r="C11" s="150"/>
      <c r="D11" s="150"/>
      <c r="E11" s="150"/>
    </row>
    <row r="12" spans="1:6" ht="11.25" customHeight="1" x14ac:dyDescent="0.35">
      <c r="B12" s="150"/>
      <c r="C12" s="150"/>
      <c r="D12" s="150"/>
      <c r="E12" s="150"/>
    </row>
    <row r="13" spans="1:6" ht="21.9" customHeight="1" x14ac:dyDescent="0.35">
      <c r="A13" s="252" t="s">
        <v>267</v>
      </c>
      <c r="B13" s="253"/>
      <c r="C13" s="253"/>
      <c r="D13" s="253"/>
      <c r="E13" s="253"/>
      <c r="F13" s="254"/>
    </row>
    <row r="14" spans="1:6" ht="21.9" customHeight="1" x14ac:dyDescent="0.35">
      <c r="A14" s="252" t="s">
        <v>3</v>
      </c>
      <c r="B14" s="253"/>
      <c r="C14" s="253"/>
      <c r="D14" s="253"/>
      <c r="E14" s="253"/>
      <c r="F14" s="254"/>
    </row>
    <row r="15" spans="1:6" ht="21.9" customHeight="1" x14ac:dyDescent="0.35">
      <c r="A15" s="145" t="s">
        <v>268</v>
      </c>
      <c r="B15" s="145" t="s">
        <v>4</v>
      </c>
      <c r="C15" s="145" t="s">
        <v>5</v>
      </c>
      <c r="D15" s="145" t="s">
        <v>6</v>
      </c>
      <c r="E15" s="145" t="s">
        <v>7</v>
      </c>
      <c r="F15" s="145" t="s">
        <v>8</v>
      </c>
    </row>
    <row r="16" spans="1:6" ht="100.8" x14ac:dyDescent="0.35">
      <c r="A16" s="151" t="s">
        <v>690</v>
      </c>
      <c r="B16" s="198">
        <v>1.0720000000000001</v>
      </c>
      <c r="C16" s="198">
        <v>1.0669999999999999</v>
      </c>
      <c r="D16" s="198">
        <v>1.0589999999999999</v>
      </c>
      <c r="E16" s="198">
        <v>1.0609999999999999</v>
      </c>
      <c r="F16" s="153" t="s">
        <v>691</v>
      </c>
    </row>
    <row r="17" spans="1:6" ht="28.8" x14ac:dyDescent="0.35">
      <c r="A17" s="151" t="s">
        <v>692</v>
      </c>
      <c r="B17" s="198">
        <v>1.036</v>
      </c>
      <c r="C17" s="198">
        <v>1.036</v>
      </c>
      <c r="D17" s="198">
        <v>1.04</v>
      </c>
      <c r="E17" s="198">
        <v>1.036</v>
      </c>
      <c r="F17" s="153" t="s">
        <v>693</v>
      </c>
    </row>
    <row r="18" spans="1:6" ht="28.8" x14ac:dyDescent="0.35">
      <c r="A18" s="151" t="s">
        <v>694</v>
      </c>
      <c r="B18" s="198">
        <v>1.0209999999999999</v>
      </c>
      <c r="C18" s="198">
        <v>1.02</v>
      </c>
      <c r="D18" s="198">
        <v>1.016</v>
      </c>
      <c r="E18" s="198">
        <v>1.0169999999999999</v>
      </c>
      <c r="F18" s="153" t="s">
        <v>695</v>
      </c>
    </row>
    <row r="19" spans="1:6" x14ac:dyDescent="0.35">
      <c r="A19" s="151" t="s">
        <v>696</v>
      </c>
      <c r="B19" s="152"/>
      <c r="C19" s="152"/>
      <c r="D19" s="152"/>
      <c r="E19" s="152"/>
      <c r="F19" s="153" t="s">
        <v>697</v>
      </c>
    </row>
    <row r="20" spans="1:6" ht="28.8" x14ac:dyDescent="0.35">
      <c r="A20" s="151" t="s">
        <v>698</v>
      </c>
      <c r="B20" s="152"/>
      <c r="C20" s="152"/>
      <c r="D20" s="152"/>
      <c r="E20" s="152"/>
      <c r="F20" s="153" t="s">
        <v>697</v>
      </c>
    </row>
    <row r="21" spans="1:6" ht="28.8" x14ac:dyDescent="0.35">
      <c r="A21" s="151" t="s">
        <v>699</v>
      </c>
      <c r="B21" s="152"/>
      <c r="C21" s="152"/>
      <c r="D21" s="152"/>
      <c r="E21" s="152"/>
      <c r="F21" s="153" t="s">
        <v>697</v>
      </c>
    </row>
    <row r="22" spans="1:6" ht="22.5" customHeight="1" x14ac:dyDescent="0.35">
      <c r="A22" s="154"/>
      <c r="B22" s="154"/>
      <c r="C22" s="154"/>
      <c r="D22" s="154"/>
      <c r="E22" s="154"/>
      <c r="F22" s="154"/>
    </row>
    <row r="23" spans="1:6" ht="21.9" customHeight="1" x14ac:dyDescent="0.35">
      <c r="A23" s="252" t="s">
        <v>269</v>
      </c>
      <c r="B23" s="253"/>
      <c r="C23" s="253"/>
      <c r="D23" s="253"/>
      <c r="E23" s="253"/>
      <c r="F23" s="254"/>
    </row>
    <row r="24" spans="1:6" ht="21.9" customHeight="1" x14ac:dyDescent="0.35">
      <c r="A24" s="252" t="s">
        <v>10</v>
      </c>
      <c r="B24" s="253"/>
      <c r="C24" s="253"/>
      <c r="D24" s="253"/>
      <c r="E24" s="253"/>
      <c r="F24" s="254"/>
    </row>
    <row r="25" spans="1:6" ht="21.9" customHeight="1" x14ac:dyDescent="0.35">
      <c r="A25" s="145" t="s">
        <v>9</v>
      </c>
      <c r="B25" s="145" t="s">
        <v>4</v>
      </c>
      <c r="C25" s="145" t="s">
        <v>5</v>
      </c>
      <c r="D25" s="145" t="s">
        <v>6</v>
      </c>
      <c r="E25" s="145" t="s">
        <v>7</v>
      </c>
      <c r="F25" s="145" t="s">
        <v>8</v>
      </c>
    </row>
    <row r="26" spans="1:6" ht="21.9" customHeight="1" x14ac:dyDescent="0.35">
      <c r="A26" s="151"/>
      <c r="B26" s="152"/>
      <c r="C26" s="152"/>
      <c r="D26" s="152"/>
      <c r="E26" s="152"/>
      <c r="F26" s="155"/>
    </row>
    <row r="27" spans="1:6" ht="21.9" customHeight="1" x14ac:dyDescent="0.35">
      <c r="A27" s="151"/>
      <c r="B27" s="152"/>
      <c r="C27" s="152"/>
      <c r="D27" s="152"/>
      <c r="E27" s="152"/>
      <c r="F27" s="155"/>
    </row>
    <row r="28" spans="1:6" ht="21.9" customHeight="1" x14ac:dyDescent="0.35">
      <c r="A28" s="151"/>
      <c r="B28" s="152"/>
      <c r="C28" s="152"/>
      <c r="D28" s="152"/>
      <c r="E28" s="152"/>
      <c r="F28" s="155"/>
    </row>
    <row r="29" spans="1:6" ht="21.9" customHeight="1" x14ac:dyDescent="0.35">
      <c r="A29" s="151"/>
      <c r="B29" s="152"/>
      <c r="C29" s="152"/>
      <c r="D29" s="152"/>
      <c r="E29" s="152"/>
      <c r="F29" s="155"/>
    </row>
    <row r="30" spans="1:6" ht="21.9" customHeight="1" x14ac:dyDescent="0.35">
      <c r="A30" s="151"/>
      <c r="B30" s="152"/>
      <c r="C30" s="152"/>
      <c r="D30" s="152"/>
      <c r="E30" s="152"/>
      <c r="F30" s="155"/>
    </row>
    <row r="31" spans="1:6" ht="21.9" customHeight="1" x14ac:dyDescent="0.35">
      <c r="A31" s="151"/>
      <c r="B31" s="152"/>
      <c r="C31" s="152"/>
      <c r="D31" s="152"/>
      <c r="E31" s="152"/>
      <c r="F31" s="155"/>
    </row>
    <row r="32" spans="1:6" ht="21.9" customHeight="1" x14ac:dyDescent="0.35">
      <c r="A32" s="151"/>
      <c r="B32" s="152"/>
      <c r="C32" s="152"/>
      <c r="D32" s="152"/>
      <c r="E32" s="152"/>
      <c r="F32" s="155"/>
    </row>
    <row r="33" spans="1:6" ht="21.9" customHeight="1" x14ac:dyDescent="0.35">
      <c r="A33" s="151"/>
      <c r="B33" s="152"/>
      <c r="C33" s="152"/>
      <c r="D33" s="152"/>
      <c r="E33" s="152"/>
      <c r="F33" s="155"/>
    </row>
    <row r="34" spans="1:6" ht="21.9" customHeight="1" x14ac:dyDescent="0.35">
      <c r="A34" s="151"/>
      <c r="B34" s="152"/>
      <c r="C34" s="152"/>
      <c r="D34" s="152"/>
      <c r="E34" s="152"/>
      <c r="F34" s="155"/>
    </row>
    <row r="35" spans="1:6" ht="21.9" customHeight="1" x14ac:dyDescent="0.35">
      <c r="A35" s="151"/>
      <c r="B35" s="152"/>
      <c r="C35" s="152"/>
      <c r="D35" s="152"/>
      <c r="E35" s="152"/>
      <c r="F35" s="155"/>
    </row>
    <row r="36" spans="1:6" ht="21.9" customHeight="1" x14ac:dyDescent="0.35">
      <c r="A36" s="151"/>
      <c r="B36" s="152"/>
      <c r="C36" s="152"/>
      <c r="D36" s="152"/>
      <c r="E36" s="152"/>
      <c r="F36" s="155"/>
    </row>
    <row r="37" spans="1:6" ht="21.9" customHeight="1" x14ac:dyDescent="0.35">
      <c r="A37" s="151"/>
      <c r="B37" s="152"/>
      <c r="C37" s="152"/>
      <c r="D37" s="152"/>
      <c r="E37" s="152"/>
      <c r="F37" s="155"/>
    </row>
    <row r="38" spans="1:6" ht="21.9" customHeight="1" x14ac:dyDescent="0.35">
      <c r="A38" s="151"/>
      <c r="B38" s="152"/>
      <c r="C38" s="152"/>
      <c r="D38" s="152"/>
      <c r="E38" s="152"/>
      <c r="F38" s="155"/>
    </row>
    <row r="39" spans="1:6" ht="21.9" customHeight="1" x14ac:dyDescent="0.35">
      <c r="A39" s="151"/>
      <c r="B39" s="152"/>
      <c r="C39" s="152"/>
      <c r="D39" s="152"/>
      <c r="E39" s="152"/>
      <c r="F39" s="155"/>
    </row>
    <row r="40" spans="1:6" ht="21.9" customHeight="1" x14ac:dyDescent="0.35">
      <c r="A40" s="151"/>
      <c r="B40" s="152"/>
      <c r="C40" s="152"/>
      <c r="D40" s="152"/>
      <c r="E40" s="152"/>
      <c r="F40" s="155"/>
    </row>
    <row r="41" spans="1:6" ht="21.9" customHeight="1" x14ac:dyDescent="0.35">
      <c r="A41" s="151"/>
      <c r="B41" s="152"/>
      <c r="C41" s="152"/>
      <c r="D41" s="152"/>
      <c r="E41" s="152"/>
      <c r="F41" s="155"/>
    </row>
    <row r="42" spans="1:6" ht="21.9" customHeight="1" x14ac:dyDescent="0.35">
      <c r="A42" s="151"/>
      <c r="B42" s="152"/>
      <c r="C42" s="152"/>
      <c r="D42" s="152"/>
      <c r="E42" s="152"/>
      <c r="F42" s="155"/>
    </row>
    <row r="43" spans="1:6" ht="21.9" customHeight="1" x14ac:dyDescent="0.35">
      <c r="A43" s="151"/>
      <c r="B43" s="152"/>
      <c r="C43" s="152"/>
      <c r="D43" s="152"/>
      <c r="E43" s="152"/>
      <c r="F43" s="155"/>
    </row>
    <row r="44" spans="1:6" ht="21.9" customHeight="1" x14ac:dyDescent="0.35">
      <c r="A44" s="151"/>
      <c r="B44" s="152"/>
      <c r="C44" s="152"/>
      <c r="D44" s="152"/>
      <c r="E44" s="152"/>
      <c r="F44" s="155"/>
    </row>
    <row r="45" spans="1:6" ht="21.9" customHeight="1" x14ac:dyDescent="0.35">
      <c r="A45" s="151"/>
      <c r="B45" s="152"/>
      <c r="C45" s="152"/>
      <c r="D45" s="152"/>
      <c r="E45" s="152"/>
      <c r="F45" s="155"/>
    </row>
    <row r="46" spans="1:6" ht="21.9" customHeight="1" x14ac:dyDescent="0.35">
      <c r="A46" s="151"/>
      <c r="B46" s="152"/>
      <c r="C46" s="152"/>
      <c r="D46" s="152"/>
      <c r="E46" s="152"/>
      <c r="F46" s="155"/>
    </row>
    <row r="47" spans="1:6" ht="21.9" customHeight="1" x14ac:dyDescent="0.35">
      <c r="A47" s="151"/>
      <c r="B47" s="152"/>
      <c r="C47" s="152"/>
      <c r="D47" s="152"/>
      <c r="E47" s="152"/>
      <c r="F47" s="155"/>
    </row>
    <row r="48" spans="1:6" ht="21.9" customHeight="1" x14ac:dyDescent="0.35">
      <c r="A48" s="151"/>
      <c r="B48" s="152"/>
      <c r="C48" s="152"/>
      <c r="D48" s="152"/>
      <c r="E48" s="152"/>
      <c r="F48" s="155"/>
    </row>
    <row r="49" spans="1:6" ht="21.9" customHeight="1" x14ac:dyDescent="0.35">
      <c r="A49" s="151"/>
      <c r="B49" s="152"/>
      <c r="C49" s="152"/>
      <c r="D49" s="152"/>
      <c r="E49" s="152"/>
      <c r="F49" s="155"/>
    </row>
    <row r="50" spans="1:6" ht="21.9" customHeight="1" x14ac:dyDescent="0.35">
      <c r="A50" s="151"/>
      <c r="B50" s="152"/>
      <c r="C50" s="152"/>
      <c r="D50" s="152"/>
      <c r="E50" s="152"/>
      <c r="F50" s="155"/>
    </row>
    <row r="51" spans="1:6" ht="21.9" customHeight="1" x14ac:dyDescent="0.35">
      <c r="A51" s="151"/>
      <c r="B51" s="152"/>
      <c r="C51" s="152"/>
      <c r="D51" s="152"/>
      <c r="E51" s="152"/>
      <c r="F51" s="155"/>
    </row>
    <row r="52" spans="1:6" ht="21.9" customHeight="1" x14ac:dyDescent="0.35">
      <c r="A52" s="151"/>
      <c r="B52" s="152"/>
      <c r="C52" s="152"/>
      <c r="D52" s="152"/>
      <c r="E52" s="152"/>
      <c r="F52" s="155"/>
    </row>
    <row r="53" spans="1:6" ht="21.9" customHeight="1" x14ac:dyDescent="0.35">
      <c r="A53" s="151"/>
      <c r="B53" s="152"/>
      <c r="C53" s="152"/>
      <c r="D53" s="152"/>
      <c r="E53" s="152"/>
      <c r="F53" s="155"/>
    </row>
    <row r="54" spans="1:6" ht="21.9" customHeight="1" x14ac:dyDescent="0.35">
      <c r="A54" s="151"/>
      <c r="B54" s="152"/>
      <c r="C54" s="152"/>
      <c r="D54" s="152"/>
      <c r="E54" s="152"/>
      <c r="F54" s="155"/>
    </row>
    <row r="55" spans="1:6" ht="21.9" customHeight="1" x14ac:dyDescent="0.35">
      <c r="A55" s="151"/>
      <c r="B55" s="152"/>
      <c r="C55" s="152"/>
      <c r="D55" s="152"/>
      <c r="E55" s="152"/>
      <c r="F55" s="155"/>
    </row>
    <row r="56" spans="1:6" ht="21.9" customHeight="1" x14ac:dyDescent="0.35">
      <c r="A56" s="151"/>
      <c r="B56" s="152"/>
      <c r="C56" s="152"/>
      <c r="D56" s="152"/>
      <c r="E56" s="152"/>
      <c r="F56" s="155"/>
    </row>
    <row r="57" spans="1:6" ht="21.9" customHeight="1" x14ac:dyDescent="0.35">
      <c r="A57" s="151"/>
      <c r="B57" s="152"/>
      <c r="C57" s="152"/>
      <c r="D57" s="152"/>
      <c r="E57" s="152"/>
      <c r="F57" s="155"/>
    </row>
    <row r="58" spans="1:6" ht="21.9" customHeight="1" x14ac:dyDescent="0.35">
      <c r="A58" s="151"/>
      <c r="B58" s="152"/>
      <c r="C58" s="152"/>
      <c r="D58" s="152"/>
      <c r="E58" s="152"/>
      <c r="F58" s="155"/>
    </row>
    <row r="59" spans="1:6" ht="21.9" customHeight="1" x14ac:dyDescent="0.35">
      <c r="A59" s="151"/>
      <c r="B59" s="152"/>
      <c r="C59" s="152"/>
      <c r="D59" s="152"/>
      <c r="E59" s="152"/>
      <c r="F59" s="155"/>
    </row>
    <row r="60" spans="1:6" ht="21.9" customHeight="1" x14ac:dyDescent="0.35">
      <c r="A60" s="151"/>
      <c r="B60" s="152"/>
      <c r="C60" s="152"/>
      <c r="D60" s="152"/>
      <c r="E60" s="152"/>
      <c r="F60" s="155"/>
    </row>
    <row r="61" spans="1:6" ht="21.9" customHeight="1" x14ac:dyDescent="0.35">
      <c r="A61" s="151"/>
      <c r="B61" s="152"/>
      <c r="C61" s="152"/>
      <c r="D61" s="152"/>
      <c r="E61" s="152"/>
      <c r="F61" s="155"/>
    </row>
    <row r="62" spans="1:6" ht="21.9" customHeight="1" x14ac:dyDescent="0.35">
      <c r="A62" s="151"/>
      <c r="B62" s="152"/>
      <c r="C62" s="152"/>
      <c r="D62" s="152"/>
      <c r="E62" s="152"/>
      <c r="F62" s="155"/>
    </row>
    <row r="63" spans="1:6" ht="21.9" customHeight="1" x14ac:dyDescent="0.35">
      <c r="A63" s="151"/>
      <c r="B63" s="152"/>
      <c r="C63" s="152"/>
      <c r="D63" s="152"/>
      <c r="E63" s="152"/>
      <c r="F63" s="155"/>
    </row>
    <row r="64" spans="1:6" ht="21.9" customHeight="1" x14ac:dyDescent="0.35">
      <c r="A64" s="151"/>
      <c r="B64" s="152"/>
      <c r="C64" s="152"/>
      <c r="D64" s="152"/>
      <c r="E64" s="152"/>
      <c r="F64" s="155"/>
    </row>
    <row r="65" spans="1:6" ht="21.9" customHeight="1" x14ac:dyDescent="0.35">
      <c r="A65" s="151"/>
      <c r="B65" s="152"/>
      <c r="C65" s="152"/>
      <c r="D65" s="152"/>
      <c r="E65" s="152"/>
      <c r="F65" s="155"/>
    </row>
    <row r="66" spans="1:6" ht="21.9" customHeight="1" x14ac:dyDescent="0.35">
      <c r="A66" s="151"/>
      <c r="B66" s="152"/>
      <c r="C66" s="152"/>
      <c r="D66" s="152"/>
      <c r="E66" s="152"/>
      <c r="F66" s="155"/>
    </row>
    <row r="67" spans="1:6" ht="21.9" customHeight="1" x14ac:dyDescent="0.35">
      <c r="A67" s="151"/>
      <c r="B67" s="152"/>
      <c r="C67" s="152"/>
      <c r="D67" s="152"/>
      <c r="E67" s="152"/>
      <c r="F67" s="155"/>
    </row>
    <row r="68" spans="1:6" ht="21.9" customHeight="1" x14ac:dyDescent="0.35">
      <c r="A68" s="151"/>
      <c r="B68" s="152"/>
      <c r="C68" s="152"/>
      <c r="D68" s="152"/>
      <c r="E68" s="152"/>
      <c r="F68" s="155"/>
    </row>
    <row r="69" spans="1:6" ht="21.9" customHeight="1" x14ac:dyDescent="0.35">
      <c r="A69" s="151"/>
      <c r="B69" s="152"/>
      <c r="C69" s="152"/>
      <c r="D69" s="152"/>
      <c r="E69" s="152"/>
      <c r="F69" s="155"/>
    </row>
    <row r="70" spans="1:6" ht="21.9" customHeight="1" x14ac:dyDescent="0.35">
      <c r="A70" s="151"/>
      <c r="B70" s="152"/>
      <c r="C70" s="152"/>
      <c r="D70" s="152"/>
      <c r="E70" s="152"/>
      <c r="F70" s="155"/>
    </row>
    <row r="71" spans="1:6" ht="21.9" customHeight="1" x14ac:dyDescent="0.35">
      <c r="A71" s="151"/>
      <c r="B71" s="152"/>
      <c r="C71" s="152"/>
      <c r="D71" s="152"/>
      <c r="E71" s="152"/>
      <c r="F71" s="155"/>
    </row>
    <row r="72" spans="1:6" ht="21.9" customHeight="1" x14ac:dyDescent="0.35">
      <c r="A72" s="151"/>
      <c r="B72" s="152"/>
      <c r="C72" s="152"/>
      <c r="D72" s="152"/>
      <c r="E72" s="152"/>
      <c r="F72" s="155"/>
    </row>
    <row r="73" spans="1:6" ht="21.9" customHeight="1" x14ac:dyDescent="0.35">
      <c r="A73" s="151"/>
      <c r="B73" s="152"/>
      <c r="C73" s="152"/>
      <c r="D73" s="152"/>
      <c r="E73" s="152"/>
      <c r="F73" s="155"/>
    </row>
    <row r="74" spans="1:6" ht="21.9" customHeight="1" x14ac:dyDescent="0.35">
      <c r="A74" s="151"/>
      <c r="B74" s="152"/>
      <c r="C74" s="152"/>
      <c r="D74" s="152"/>
      <c r="E74" s="152"/>
      <c r="F74" s="155"/>
    </row>
    <row r="75" spans="1:6" ht="21.9" customHeight="1" x14ac:dyDescent="0.35">
      <c r="A75" s="151"/>
      <c r="B75" s="152"/>
      <c r="C75" s="152"/>
      <c r="D75" s="152"/>
      <c r="E75" s="152"/>
      <c r="F75" s="155"/>
    </row>
    <row r="76" spans="1:6" ht="21.9" customHeight="1" x14ac:dyDescent="0.35">
      <c r="A76" s="151"/>
      <c r="B76" s="152"/>
      <c r="C76" s="152"/>
      <c r="D76" s="152"/>
      <c r="E76" s="152"/>
      <c r="F76" s="155"/>
    </row>
    <row r="77" spans="1:6" ht="21.9" customHeight="1" x14ac:dyDescent="0.35">
      <c r="A77" s="151"/>
      <c r="B77" s="152"/>
      <c r="C77" s="152"/>
      <c r="D77" s="152"/>
      <c r="E77" s="152"/>
      <c r="F77" s="155"/>
    </row>
    <row r="78" spans="1:6" ht="21.9" customHeight="1" x14ac:dyDescent="0.35">
      <c r="A78" s="151"/>
      <c r="B78" s="152"/>
      <c r="C78" s="152"/>
      <c r="D78" s="152"/>
      <c r="E78" s="152"/>
      <c r="F78" s="155"/>
    </row>
    <row r="79" spans="1:6" ht="21.9" customHeight="1" x14ac:dyDescent="0.35">
      <c r="A79" s="151"/>
      <c r="B79" s="152"/>
      <c r="C79" s="152"/>
      <c r="D79" s="152"/>
      <c r="E79" s="152"/>
      <c r="F79" s="155"/>
    </row>
    <row r="80" spans="1:6" ht="21.9" customHeight="1" x14ac:dyDescent="0.35">
      <c r="A80" s="151"/>
      <c r="B80" s="152"/>
      <c r="C80" s="152"/>
      <c r="D80" s="152"/>
      <c r="E80" s="152"/>
      <c r="F80" s="155"/>
    </row>
    <row r="81" spans="1:6" ht="21.9" customHeight="1" x14ac:dyDescent="0.35">
      <c r="A81" s="151"/>
      <c r="B81" s="152"/>
      <c r="C81" s="152"/>
      <c r="D81" s="152"/>
      <c r="E81" s="152"/>
      <c r="F81" s="155"/>
    </row>
    <row r="82" spans="1:6" x14ac:dyDescent="0.35">
      <c r="A82" s="154"/>
      <c r="B82" s="154"/>
      <c r="C82" s="154"/>
      <c r="D82" s="154"/>
      <c r="E82" s="154"/>
      <c r="F82" s="154"/>
    </row>
    <row r="83" spans="1:6" ht="21.9" customHeight="1" x14ac:dyDescent="0.35">
      <c r="A83" s="252" t="s">
        <v>269</v>
      </c>
      <c r="B83" s="253"/>
      <c r="C83" s="253"/>
      <c r="D83" s="253"/>
      <c r="E83" s="253"/>
      <c r="F83" s="254"/>
    </row>
    <row r="84" spans="1:6" ht="21.9" customHeight="1" x14ac:dyDescent="0.35">
      <c r="A84" s="252" t="s">
        <v>11</v>
      </c>
      <c r="B84" s="253"/>
      <c r="C84" s="253"/>
      <c r="D84" s="253"/>
      <c r="E84" s="253"/>
      <c r="F84" s="254"/>
    </row>
    <row r="85" spans="1:6" ht="21.9" customHeight="1" x14ac:dyDescent="0.35">
      <c r="A85" s="145" t="s">
        <v>9</v>
      </c>
      <c r="B85" s="145" t="s">
        <v>4</v>
      </c>
      <c r="C85" s="145" t="s">
        <v>5</v>
      </c>
      <c r="D85" s="145" t="s">
        <v>6</v>
      </c>
      <c r="E85" s="145" t="s">
        <v>7</v>
      </c>
      <c r="F85" s="145" t="s">
        <v>8</v>
      </c>
    </row>
    <row r="86" spans="1:6" ht="21.9" customHeight="1" x14ac:dyDescent="0.35">
      <c r="A86" s="151"/>
      <c r="B86" s="152"/>
      <c r="C86" s="152"/>
      <c r="D86" s="152"/>
      <c r="E86" s="152"/>
      <c r="F86" s="155"/>
    </row>
    <row r="87" spans="1:6" ht="21.9" customHeight="1" x14ac:dyDescent="0.35">
      <c r="A87" s="151"/>
      <c r="B87" s="152"/>
      <c r="C87" s="152"/>
      <c r="D87" s="152"/>
      <c r="E87" s="152"/>
      <c r="F87" s="155"/>
    </row>
    <row r="88" spans="1:6" ht="21.9" customHeight="1" x14ac:dyDescent="0.35">
      <c r="A88" s="151"/>
      <c r="B88" s="152"/>
      <c r="C88" s="152"/>
      <c r="D88" s="152"/>
      <c r="E88" s="152"/>
      <c r="F88" s="155"/>
    </row>
    <row r="89" spans="1:6" ht="21.9" customHeight="1" x14ac:dyDescent="0.35">
      <c r="A89" s="151"/>
      <c r="B89" s="152"/>
      <c r="C89" s="152"/>
      <c r="D89" s="152"/>
      <c r="E89" s="152"/>
      <c r="F89" s="155"/>
    </row>
    <row r="90" spans="1:6" ht="21.9" customHeight="1" x14ac:dyDescent="0.35">
      <c r="A90" s="151"/>
      <c r="B90" s="152"/>
      <c r="C90" s="152"/>
      <c r="D90" s="152"/>
      <c r="E90" s="152"/>
      <c r="F90" s="155"/>
    </row>
    <row r="91" spans="1:6" ht="21.9" customHeight="1" x14ac:dyDescent="0.35">
      <c r="A91" s="151"/>
      <c r="B91" s="152"/>
      <c r="C91" s="152"/>
      <c r="D91" s="152"/>
      <c r="E91" s="152"/>
      <c r="F91" s="155"/>
    </row>
    <row r="92" spans="1:6" ht="21.9" customHeight="1" x14ac:dyDescent="0.35">
      <c r="A92" s="151"/>
      <c r="B92" s="152"/>
      <c r="C92" s="152"/>
      <c r="D92" s="152"/>
      <c r="E92" s="152"/>
      <c r="F92" s="155"/>
    </row>
    <row r="93" spans="1:6" ht="21.9" customHeight="1" x14ac:dyDescent="0.35">
      <c r="A93" s="151"/>
      <c r="B93" s="152"/>
      <c r="C93" s="152"/>
      <c r="D93" s="152"/>
      <c r="E93" s="152"/>
      <c r="F93" s="155"/>
    </row>
    <row r="94" spans="1:6" ht="21.9" customHeight="1" x14ac:dyDescent="0.35">
      <c r="A94" s="151"/>
      <c r="B94" s="152"/>
      <c r="C94" s="152"/>
      <c r="D94" s="152"/>
      <c r="E94" s="152"/>
      <c r="F94" s="155"/>
    </row>
    <row r="95" spans="1:6" ht="21.9" customHeight="1" x14ac:dyDescent="0.35">
      <c r="A95" s="151"/>
      <c r="B95" s="152"/>
      <c r="C95" s="152"/>
      <c r="D95" s="152"/>
      <c r="E95" s="152"/>
      <c r="F95" s="155"/>
    </row>
    <row r="96" spans="1:6" ht="21.9" customHeight="1" x14ac:dyDescent="0.35">
      <c r="A96" s="151"/>
      <c r="B96" s="152"/>
      <c r="C96" s="152"/>
      <c r="D96" s="152"/>
      <c r="E96" s="152"/>
      <c r="F96" s="155"/>
    </row>
    <row r="97" spans="1:6" ht="21.9" customHeight="1" x14ac:dyDescent="0.35">
      <c r="A97" s="151"/>
      <c r="B97" s="152"/>
      <c r="C97" s="152"/>
      <c r="D97" s="152"/>
      <c r="E97" s="152"/>
      <c r="F97" s="155"/>
    </row>
    <row r="98" spans="1:6" ht="21.9" customHeight="1" x14ac:dyDescent="0.35">
      <c r="A98" s="151"/>
      <c r="B98" s="152"/>
      <c r="C98" s="152"/>
      <c r="D98" s="152"/>
      <c r="E98" s="152"/>
      <c r="F98" s="155"/>
    </row>
    <row r="99" spans="1:6" ht="21.9" customHeight="1" x14ac:dyDescent="0.35">
      <c r="A99" s="151"/>
      <c r="B99" s="152"/>
      <c r="C99" s="152"/>
      <c r="D99" s="152"/>
      <c r="E99" s="152"/>
      <c r="F99" s="155"/>
    </row>
    <row r="100" spans="1:6" ht="21.9" customHeight="1" x14ac:dyDescent="0.35">
      <c r="A100" s="151"/>
      <c r="B100" s="152"/>
      <c r="C100" s="152"/>
      <c r="D100" s="152"/>
      <c r="E100" s="152"/>
      <c r="F100" s="155"/>
    </row>
    <row r="101" spans="1:6" ht="21.9" customHeight="1" x14ac:dyDescent="0.35">
      <c r="A101" s="151"/>
      <c r="B101" s="152"/>
      <c r="C101" s="152"/>
      <c r="D101" s="152"/>
      <c r="E101" s="152"/>
      <c r="F101" s="155"/>
    </row>
    <row r="102" spans="1:6" ht="21.9" customHeight="1" x14ac:dyDescent="0.35">
      <c r="A102" s="151"/>
      <c r="B102" s="152"/>
      <c r="C102" s="152"/>
      <c r="D102" s="152"/>
      <c r="E102" s="152"/>
      <c r="F102" s="155"/>
    </row>
    <row r="103" spans="1:6" ht="21.9" customHeight="1" x14ac:dyDescent="0.35">
      <c r="A103" s="151"/>
      <c r="B103" s="152"/>
      <c r="C103" s="152"/>
      <c r="D103" s="152"/>
      <c r="E103" s="152"/>
      <c r="F103" s="155"/>
    </row>
    <row r="104" spans="1:6" ht="21.9" customHeight="1" x14ac:dyDescent="0.35">
      <c r="A104" s="151"/>
      <c r="B104" s="152"/>
      <c r="C104" s="152"/>
      <c r="D104" s="152"/>
      <c r="E104" s="152"/>
      <c r="F104" s="155"/>
    </row>
    <row r="105" spans="1:6" ht="21.9" customHeight="1" x14ac:dyDescent="0.35">
      <c r="A105" s="151"/>
      <c r="B105" s="152"/>
      <c r="C105" s="152"/>
      <c r="D105" s="152"/>
      <c r="E105" s="152"/>
      <c r="F105" s="155"/>
    </row>
    <row r="106" spans="1:6" ht="21.9" customHeight="1" x14ac:dyDescent="0.35">
      <c r="A106" s="151"/>
      <c r="B106" s="152"/>
      <c r="C106" s="152"/>
      <c r="D106" s="152"/>
      <c r="E106" s="152"/>
      <c r="F106" s="155"/>
    </row>
    <row r="107" spans="1:6" ht="21.9" customHeight="1" x14ac:dyDescent="0.35">
      <c r="A107" s="151"/>
      <c r="B107" s="152"/>
      <c r="C107" s="152"/>
      <c r="D107" s="152"/>
      <c r="E107" s="152"/>
      <c r="F107" s="155"/>
    </row>
    <row r="108" spans="1:6" ht="21.9" customHeight="1" x14ac:dyDescent="0.35">
      <c r="A108" s="151"/>
      <c r="B108" s="152"/>
      <c r="C108" s="152"/>
      <c r="D108" s="152"/>
      <c r="E108" s="152"/>
      <c r="F108" s="155"/>
    </row>
    <row r="109" spans="1:6" ht="21.9" customHeight="1" x14ac:dyDescent="0.35">
      <c r="A109" s="151"/>
      <c r="B109" s="152"/>
      <c r="C109" s="152"/>
      <c r="D109" s="152"/>
      <c r="E109" s="152"/>
      <c r="F109" s="155"/>
    </row>
    <row r="110" spans="1:6" ht="21.9" customHeight="1" x14ac:dyDescent="0.35">
      <c r="A110" s="151"/>
      <c r="B110" s="152"/>
      <c r="C110" s="152"/>
      <c r="D110" s="152"/>
      <c r="E110" s="152"/>
      <c r="F110" s="155"/>
    </row>
    <row r="111" spans="1:6" ht="21.9" customHeight="1" x14ac:dyDescent="0.35">
      <c r="A111" s="151"/>
      <c r="B111" s="152"/>
      <c r="C111" s="152"/>
      <c r="D111" s="152"/>
      <c r="E111" s="152"/>
      <c r="F111" s="155"/>
    </row>
    <row r="112" spans="1:6" ht="21.9" customHeight="1" x14ac:dyDescent="0.35">
      <c r="A112" s="151"/>
      <c r="B112" s="152"/>
      <c r="C112" s="152"/>
      <c r="D112" s="152"/>
      <c r="E112" s="152"/>
      <c r="F112" s="155"/>
    </row>
    <row r="113" spans="1:6" ht="21.9" customHeight="1" x14ac:dyDescent="0.35">
      <c r="A113" s="151"/>
      <c r="B113" s="152"/>
      <c r="C113" s="152"/>
      <c r="D113" s="152"/>
      <c r="E113" s="152"/>
      <c r="F113" s="155"/>
    </row>
    <row r="114" spans="1:6" ht="21.9" customHeight="1" x14ac:dyDescent="0.35">
      <c r="A114" s="151"/>
      <c r="B114" s="152"/>
      <c r="C114" s="152"/>
      <c r="D114" s="152"/>
      <c r="E114" s="152"/>
      <c r="F114" s="155"/>
    </row>
    <row r="115" spans="1:6" ht="21.9" customHeight="1" x14ac:dyDescent="0.35">
      <c r="A115" s="151"/>
      <c r="B115" s="152"/>
      <c r="C115" s="152"/>
      <c r="D115" s="152"/>
      <c r="E115" s="152"/>
      <c r="F115" s="155"/>
    </row>
    <row r="116" spans="1:6" ht="21.9" customHeight="1" x14ac:dyDescent="0.35">
      <c r="A116" s="151"/>
      <c r="B116" s="152"/>
      <c r="C116" s="152"/>
      <c r="D116" s="152"/>
      <c r="E116" s="152"/>
      <c r="F116" s="155"/>
    </row>
    <row r="117" spans="1:6" ht="21.9" customHeight="1" x14ac:dyDescent="0.35">
      <c r="A117" s="151"/>
      <c r="B117" s="152"/>
      <c r="C117" s="152"/>
      <c r="D117" s="152"/>
      <c r="E117" s="152"/>
      <c r="F117" s="155"/>
    </row>
    <row r="118" spans="1:6" ht="21.9" customHeight="1" x14ac:dyDescent="0.35">
      <c r="A118" s="151"/>
      <c r="B118" s="152"/>
      <c r="C118" s="152"/>
      <c r="D118" s="152"/>
      <c r="E118" s="152"/>
      <c r="F118" s="155"/>
    </row>
    <row r="119" spans="1:6" ht="21.9" customHeight="1" x14ac:dyDescent="0.35">
      <c r="A119" s="151"/>
      <c r="B119" s="152"/>
      <c r="C119" s="152"/>
      <c r="D119" s="152"/>
      <c r="E119" s="152"/>
      <c r="F119" s="155"/>
    </row>
    <row r="120" spans="1:6" ht="21.9" customHeight="1" x14ac:dyDescent="0.35">
      <c r="A120" s="151"/>
      <c r="B120" s="152"/>
      <c r="C120" s="152"/>
      <c r="D120" s="152"/>
      <c r="E120" s="152"/>
      <c r="F120" s="155"/>
    </row>
    <row r="122" spans="1:6" ht="12.75" customHeight="1" x14ac:dyDescent="0.35"/>
    <row r="123" spans="1:6" ht="12.75" customHeight="1" x14ac:dyDescent="0.35"/>
    <row r="124" spans="1:6" x14ac:dyDescent="0.35">
      <c r="A124" s="57" t="s">
        <v>656</v>
      </c>
    </row>
  </sheetData>
  <mergeCells count="9">
    <mergeCell ref="A24:F24"/>
    <mergeCell ref="A83:F83"/>
    <mergeCell ref="A84:F84"/>
    <mergeCell ref="A2:E2"/>
    <mergeCell ref="A3:E3"/>
    <mergeCell ref="B10:E10"/>
    <mergeCell ref="A13:F13"/>
    <mergeCell ref="A14:F14"/>
    <mergeCell ref="A23:F23"/>
  </mergeCells>
  <phoneticPr fontId="39" type="noConversion"/>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09375" defaultRowHeight="27.75" customHeight="1" x14ac:dyDescent="0.35"/>
  <cols>
    <col min="1" max="2" width="16" style="96" customWidth="1"/>
    <col min="3" max="3" width="6.33203125" style="96" bestFit="1" customWidth="1"/>
    <col min="4" max="4" width="20.6640625" style="96" customWidth="1"/>
    <col min="5" max="5" width="16.44140625" style="103" customWidth="1"/>
    <col min="6" max="6" width="6.33203125" style="103" bestFit="1" customWidth="1"/>
    <col min="7" max="7" width="20.6640625" style="96" customWidth="1"/>
    <col min="8" max="8" width="50.5546875" style="103" customWidth="1"/>
    <col min="9" max="10" width="15.5546875" style="103" customWidth="1"/>
    <col min="11" max="11" width="15.5546875" style="104" customWidth="1"/>
    <col min="12" max="13" width="15.5546875" style="105" customWidth="1"/>
    <col min="14" max="16" width="15.5546875" style="96" customWidth="1"/>
    <col min="17" max="18" width="13.6640625" style="96" customWidth="1"/>
    <col min="19" max="19" width="15.5546875" style="96" customWidth="1"/>
    <col min="20" max="16384" width="9.109375" style="96"/>
  </cols>
  <sheetData>
    <row r="1" spans="1:16" ht="14.4" x14ac:dyDescent="0.25">
      <c r="A1" s="95" t="s">
        <v>19</v>
      </c>
      <c r="B1" s="95"/>
      <c r="C1" s="207" t="s">
        <v>367</v>
      </c>
      <c r="D1" s="207"/>
      <c r="E1" s="207"/>
      <c r="F1" s="207"/>
      <c r="G1" s="207"/>
      <c r="H1" s="207"/>
      <c r="I1" s="207"/>
      <c r="J1" s="207"/>
      <c r="K1" s="207"/>
      <c r="L1" s="207"/>
      <c r="M1" s="207"/>
      <c r="N1" s="207"/>
      <c r="O1" s="207"/>
      <c r="P1" s="207"/>
    </row>
    <row r="2" spans="1:16" ht="27.75" customHeight="1" x14ac:dyDescent="0.25">
      <c r="A2" s="231" t="s">
        <v>366</v>
      </c>
      <c r="B2" s="232"/>
      <c r="C2" s="232"/>
      <c r="D2" s="232"/>
      <c r="E2" s="232"/>
      <c r="F2" s="232"/>
      <c r="G2" s="232"/>
      <c r="H2" s="232"/>
      <c r="I2" s="232"/>
      <c r="J2" s="232"/>
      <c r="K2" s="232"/>
      <c r="L2" s="232"/>
      <c r="M2" s="232"/>
      <c r="N2" s="232"/>
      <c r="O2" s="232"/>
      <c r="P2" s="233"/>
    </row>
    <row r="3" spans="1:16" ht="17.25" customHeight="1" x14ac:dyDescent="0.35">
      <c r="A3" s="95"/>
      <c r="B3" s="95"/>
      <c r="C3" s="95"/>
      <c r="D3" s="95"/>
    </row>
    <row r="4" spans="1:16" s="97" customFormat="1" ht="25.5" customHeight="1" x14ac:dyDescent="0.25">
      <c r="A4" s="231" t="str">
        <f>Overview!B4&amp; " - Effective from "&amp;Overview!D4&amp;" - "&amp;Overview!E4&amp;" new designated EHV charges"</f>
        <v>Harlaxton Energy Networks Limited - GSP_F - Effective from 1 April 2024 - Final new designated EHV charges</v>
      </c>
      <c r="B4" s="232"/>
      <c r="C4" s="232"/>
      <c r="D4" s="232"/>
      <c r="E4" s="232"/>
      <c r="F4" s="232"/>
      <c r="G4" s="232"/>
      <c r="H4" s="232"/>
      <c r="I4" s="232"/>
      <c r="J4" s="232"/>
      <c r="K4" s="232"/>
      <c r="L4" s="232"/>
      <c r="M4" s="232"/>
      <c r="N4" s="232"/>
      <c r="O4" s="232"/>
      <c r="P4" s="233"/>
    </row>
    <row r="5" spans="1:16" ht="69.75" customHeight="1" x14ac:dyDescent="0.25">
      <c r="A5" s="77" t="s">
        <v>370</v>
      </c>
      <c r="B5" s="77" t="s">
        <v>271</v>
      </c>
      <c r="C5" s="77" t="s">
        <v>260</v>
      </c>
      <c r="D5" s="77" t="s">
        <v>261</v>
      </c>
      <c r="E5" s="77" t="s">
        <v>272</v>
      </c>
      <c r="F5" s="77" t="s">
        <v>260</v>
      </c>
      <c r="G5" s="77" t="s">
        <v>262</v>
      </c>
      <c r="H5" s="100" t="s">
        <v>29</v>
      </c>
      <c r="I5" s="100" t="str">
        <f>'Annex 2 EHV charges'!H9</f>
        <v>Import
Super Red
unit charge
(p/kWh)</v>
      </c>
      <c r="J5" s="100" t="str">
        <f>'Annex 2 EHV charges'!I9</f>
        <v>Import
fixed charge
(p/day)</v>
      </c>
      <c r="K5" s="100" t="str">
        <f>'Annex 2 EHV charges'!J9</f>
        <v>Import
capacity charge
(p/kVA/day)</v>
      </c>
      <c r="L5" s="100" t="str">
        <f>'Annex 2 EHV charges'!K9</f>
        <v>Import
exceeded capacity charge
(p/kVA/day)</v>
      </c>
      <c r="M5" s="100" t="str">
        <f>'Annex 2 EHV charges'!L9</f>
        <v>Export
Super Red
unit charge
(p/kWh)</v>
      </c>
      <c r="N5" s="100" t="str">
        <f>'Annex 2 EHV charges'!M9</f>
        <v>Export
fixed charge
(p/day)</v>
      </c>
      <c r="O5" s="100" t="str">
        <f>'Annex 2 EHV charges'!N9</f>
        <v>Export
capacity charge
(p/kVA/day)</v>
      </c>
      <c r="P5" s="100" t="str">
        <f>'Annex 2 EHV charges'!O9</f>
        <v>Export
exceeded capacity charge
(p/kVA/day)</v>
      </c>
    </row>
    <row r="6" spans="1:16" ht="22.5" customHeight="1" x14ac:dyDescent="0.25">
      <c r="A6" s="156"/>
      <c r="B6" s="156"/>
      <c r="C6" s="156"/>
      <c r="D6" s="156"/>
      <c r="E6" s="157"/>
      <c r="F6" s="157"/>
      <c r="G6" s="157"/>
      <c r="H6" s="157"/>
      <c r="I6" s="158"/>
      <c r="J6" s="159"/>
      <c r="K6" s="159"/>
      <c r="L6" s="159"/>
      <c r="M6" s="160"/>
      <c r="N6" s="161"/>
      <c r="O6" s="161"/>
      <c r="P6" s="161"/>
    </row>
    <row r="7" spans="1:16" ht="22.5" customHeight="1" x14ac:dyDescent="0.25">
      <c r="A7" s="156"/>
      <c r="B7" s="156"/>
      <c r="C7" s="156"/>
      <c r="D7" s="156"/>
      <c r="E7" s="157"/>
      <c r="F7" s="157"/>
      <c r="G7" s="157"/>
      <c r="H7" s="157"/>
      <c r="I7" s="158"/>
      <c r="J7" s="159"/>
      <c r="K7" s="159"/>
      <c r="L7" s="159"/>
      <c r="M7" s="160"/>
      <c r="N7" s="161"/>
      <c r="O7" s="161"/>
      <c r="P7" s="161"/>
    </row>
    <row r="8" spans="1:16" ht="22.5" customHeight="1" x14ac:dyDescent="0.25">
      <c r="A8" s="156"/>
      <c r="B8" s="156"/>
      <c r="C8" s="156"/>
      <c r="D8" s="156"/>
      <c r="E8" s="157"/>
      <c r="F8" s="157"/>
      <c r="G8" s="157"/>
      <c r="H8" s="157"/>
      <c r="I8" s="158"/>
      <c r="J8" s="159"/>
      <c r="K8" s="159"/>
      <c r="L8" s="159"/>
      <c r="M8" s="160"/>
      <c r="N8" s="161"/>
      <c r="O8" s="161"/>
      <c r="P8" s="161"/>
    </row>
    <row r="9" spans="1:16" ht="22.5" customHeight="1" x14ac:dyDescent="0.25">
      <c r="A9" s="156"/>
      <c r="B9" s="156"/>
      <c r="C9" s="156"/>
      <c r="D9" s="156"/>
      <c r="E9" s="157"/>
      <c r="F9" s="157"/>
      <c r="G9" s="157"/>
      <c r="H9" s="157"/>
      <c r="I9" s="158"/>
      <c r="J9" s="159"/>
      <c r="K9" s="159"/>
      <c r="L9" s="159"/>
      <c r="M9" s="160"/>
      <c r="N9" s="161"/>
      <c r="O9" s="161"/>
      <c r="P9" s="161"/>
    </row>
    <row r="10" spans="1:16" ht="22.5" customHeight="1" x14ac:dyDescent="0.25">
      <c r="A10" s="156"/>
      <c r="B10" s="156"/>
      <c r="C10" s="156"/>
      <c r="D10" s="156"/>
      <c r="E10" s="157"/>
      <c r="F10" s="157"/>
      <c r="G10" s="157"/>
      <c r="H10" s="157"/>
      <c r="I10" s="158"/>
      <c r="J10" s="159"/>
      <c r="K10" s="159"/>
      <c r="L10" s="159"/>
      <c r="M10" s="160"/>
      <c r="N10" s="161"/>
      <c r="O10" s="161"/>
      <c r="P10" s="161"/>
    </row>
    <row r="11" spans="1:16" ht="22.5" customHeight="1" x14ac:dyDescent="0.25">
      <c r="A11" s="156"/>
      <c r="B11" s="156"/>
      <c r="C11" s="156"/>
      <c r="D11" s="156"/>
      <c r="E11" s="157"/>
      <c r="F11" s="157"/>
      <c r="G11" s="157"/>
      <c r="H11" s="157"/>
      <c r="I11" s="158"/>
      <c r="J11" s="159"/>
      <c r="K11" s="159"/>
      <c r="L11" s="159"/>
      <c r="M11" s="160"/>
      <c r="N11" s="161"/>
      <c r="O11" s="161"/>
      <c r="P11" s="161"/>
    </row>
    <row r="12" spans="1:16" ht="22.5" customHeight="1" x14ac:dyDescent="0.25">
      <c r="A12" s="156"/>
      <c r="B12" s="156"/>
      <c r="C12" s="156"/>
      <c r="D12" s="156"/>
      <c r="E12" s="157"/>
      <c r="F12" s="157"/>
      <c r="G12" s="157"/>
      <c r="H12" s="157"/>
      <c r="I12" s="158"/>
      <c r="J12" s="159"/>
      <c r="K12" s="159"/>
      <c r="L12" s="159"/>
      <c r="M12" s="160"/>
      <c r="N12" s="161"/>
      <c r="O12" s="161"/>
      <c r="P12" s="161"/>
    </row>
    <row r="13" spans="1:16" ht="22.5" customHeight="1" x14ac:dyDescent="0.25">
      <c r="A13" s="156"/>
      <c r="B13" s="156"/>
      <c r="C13" s="156"/>
      <c r="D13" s="156"/>
      <c r="E13" s="157"/>
      <c r="F13" s="157"/>
      <c r="G13" s="157"/>
      <c r="H13" s="157"/>
      <c r="I13" s="158"/>
      <c r="J13" s="159"/>
      <c r="K13" s="159"/>
      <c r="L13" s="159"/>
      <c r="M13" s="160"/>
      <c r="N13" s="161"/>
      <c r="O13" s="161"/>
      <c r="P13" s="161"/>
    </row>
    <row r="14" spans="1:16" ht="22.5" customHeight="1" x14ac:dyDescent="0.25">
      <c r="A14" s="156"/>
      <c r="B14" s="156"/>
      <c r="C14" s="156"/>
      <c r="D14" s="156"/>
      <c r="E14" s="157"/>
      <c r="F14" s="157"/>
      <c r="G14" s="157"/>
      <c r="H14" s="157"/>
      <c r="I14" s="158"/>
      <c r="J14" s="159"/>
      <c r="K14" s="159"/>
      <c r="L14" s="159"/>
      <c r="M14" s="160"/>
      <c r="N14" s="161"/>
      <c r="O14" s="161"/>
      <c r="P14" s="161"/>
    </row>
    <row r="15" spans="1:16" ht="22.5" customHeight="1" x14ac:dyDescent="0.25">
      <c r="A15" s="156"/>
      <c r="B15" s="156"/>
      <c r="C15" s="156"/>
      <c r="D15" s="156"/>
      <c r="E15" s="157"/>
      <c r="F15" s="157"/>
      <c r="G15" s="157"/>
      <c r="H15" s="157"/>
      <c r="I15" s="158"/>
      <c r="J15" s="159"/>
      <c r="K15" s="159"/>
      <c r="L15" s="159"/>
      <c r="M15" s="160"/>
      <c r="N15" s="161"/>
      <c r="O15" s="161"/>
      <c r="P15" s="161"/>
    </row>
    <row r="17" spans="1:18" ht="27.75" customHeight="1" x14ac:dyDescent="0.25">
      <c r="A17" s="231" t="str">
        <f>Overview!B4&amp; " - Effective from "&amp;Overview!D4&amp;" - "&amp;Overview!E4&amp;" new designated EHV line loss factors"</f>
        <v>Harlaxton Energy Networks Limited - GSP_F - Effective from 1 April 2024 - Final new designated EHV line loss factors</v>
      </c>
      <c r="B17" s="232"/>
      <c r="C17" s="232"/>
      <c r="D17" s="232"/>
      <c r="E17" s="232"/>
      <c r="F17" s="232"/>
      <c r="G17" s="232"/>
      <c r="H17" s="232"/>
      <c r="I17" s="232"/>
      <c r="J17" s="232"/>
      <c r="K17" s="232"/>
      <c r="L17" s="232"/>
      <c r="M17" s="232"/>
      <c r="N17" s="232"/>
      <c r="O17" s="232"/>
      <c r="P17" s="232"/>
      <c r="Q17" s="232"/>
      <c r="R17" s="233"/>
    </row>
    <row r="18" spans="1:18" ht="62.25" customHeight="1" x14ac:dyDescent="0.25">
      <c r="A18" s="77" t="s">
        <v>370</v>
      </c>
      <c r="B18" s="77" t="s">
        <v>271</v>
      </c>
      <c r="C18" s="77" t="s">
        <v>260</v>
      </c>
      <c r="D18" s="77" t="s">
        <v>261</v>
      </c>
      <c r="E18" s="77" t="s">
        <v>272</v>
      </c>
      <c r="F18" s="77" t="s">
        <v>260</v>
      </c>
      <c r="G18" s="77" t="s">
        <v>262</v>
      </c>
      <c r="H18" s="100" t="s">
        <v>29</v>
      </c>
      <c r="I18" s="162" t="s">
        <v>339</v>
      </c>
      <c r="J18" s="162" t="s">
        <v>338</v>
      </c>
      <c r="K18" s="162" t="s">
        <v>340</v>
      </c>
      <c r="L18" s="162" t="s">
        <v>341</v>
      </c>
      <c r="M18" s="162" t="s">
        <v>342</v>
      </c>
      <c r="N18" s="163" t="s">
        <v>343</v>
      </c>
      <c r="O18" s="163" t="s">
        <v>344</v>
      </c>
      <c r="P18" s="163" t="s">
        <v>345</v>
      </c>
      <c r="Q18" s="163" t="s">
        <v>346</v>
      </c>
      <c r="R18" s="163" t="s">
        <v>347</v>
      </c>
    </row>
    <row r="19" spans="1:18" ht="22.5" customHeight="1" x14ac:dyDescent="0.25">
      <c r="A19" s="156"/>
      <c r="B19" s="156"/>
      <c r="C19" s="156"/>
      <c r="D19" s="156"/>
      <c r="E19" s="157"/>
      <c r="F19" s="164"/>
      <c r="G19" s="164"/>
      <c r="H19" s="164"/>
      <c r="I19" s="165"/>
      <c r="J19" s="165"/>
      <c r="K19" s="166"/>
      <c r="L19" s="167"/>
      <c r="M19" s="167"/>
      <c r="N19" s="168"/>
      <c r="O19" s="168"/>
      <c r="P19" s="168"/>
      <c r="Q19" s="168"/>
      <c r="R19" s="168"/>
    </row>
    <row r="20" spans="1:18" ht="22.5" customHeight="1" x14ac:dyDescent="0.25">
      <c r="A20" s="156"/>
      <c r="B20" s="156"/>
      <c r="C20" s="156"/>
      <c r="D20" s="156"/>
      <c r="E20" s="157"/>
      <c r="F20" s="164"/>
      <c r="G20" s="164"/>
      <c r="H20" s="164"/>
      <c r="I20" s="165"/>
      <c r="J20" s="165"/>
      <c r="K20" s="166"/>
      <c r="L20" s="167"/>
      <c r="M20" s="167"/>
      <c r="N20" s="168"/>
      <c r="O20" s="168"/>
      <c r="P20" s="168"/>
      <c r="Q20" s="168"/>
      <c r="R20" s="168"/>
    </row>
    <row r="21" spans="1:18" ht="22.5" customHeight="1" x14ac:dyDescent="0.25">
      <c r="A21" s="156"/>
      <c r="B21" s="156"/>
      <c r="C21" s="156"/>
      <c r="D21" s="156"/>
      <c r="E21" s="157"/>
      <c r="F21" s="164"/>
      <c r="G21" s="164"/>
      <c r="H21" s="164"/>
      <c r="I21" s="165"/>
      <c r="J21" s="165"/>
      <c r="K21" s="166"/>
      <c r="L21" s="167"/>
      <c r="M21" s="167"/>
      <c r="N21" s="168"/>
      <c r="O21" s="168"/>
      <c r="P21" s="168"/>
      <c r="Q21" s="168"/>
      <c r="R21" s="168"/>
    </row>
    <row r="22" spans="1:18" ht="22.5" customHeight="1" x14ac:dyDescent="0.25">
      <c r="A22" s="156"/>
      <c r="B22" s="156"/>
      <c r="C22" s="156"/>
      <c r="D22" s="156"/>
      <c r="E22" s="157"/>
      <c r="F22" s="164"/>
      <c r="G22" s="164"/>
      <c r="H22" s="164"/>
      <c r="I22" s="165"/>
      <c r="J22" s="165"/>
      <c r="K22" s="166"/>
      <c r="L22" s="167"/>
      <c r="M22" s="167"/>
      <c r="N22" s="168"/>
      <c r="O22" s="168"/>
      <c r="P22" s="168"/>
      <c r="Q22" s="168"/>
      <c r="R22" s="168"/>
    </row>
    <row r="23" spans="1:18" ht="22.5" customHeight="1" x14ac:dyDescent="0.25">
      <c r="A23" s="156"/>
      <c r="B23" s="156"/>
      <c r="C23" s="156"/>
      <c r="D23" s="156"/>
      <c r="E23" s="157"/>
      <c r="F23" s="164"/>
      <c r="G23" s="164"/>
      <c r="H23" s="164"/>
      <c r="I23" s="165"/>
      <c r="J23" s="165"/>
      <c r="K23" s="166"/>
      <c r="L23" s="167"/>
      <c r="M23" s="167"/>
      <c r="N23" s="168"/>
      <c r="O23" s="168"/>
      <c r="P23" s="168"/>
      <c r="Q23" s="168"/>
      <c r="R23" s="168"/>
    </row>
    <row r="24" spans="1:18" ht="22.5" customHeight="1" x14ac:dyDescent="0.25">
      <c r="A24" s="156"/>
      <c r="B24" s="156"/>
      <c r="C24" s="156"/>
      <c r="D24" s="156"/>
      <c r="E24" s="157"/>
      <c r="F24" s="164"/>
      <c r="G24" s="164"/>
      <c r="H24" s="164"/>
      <c r="I24" s="165"/>
      <c r="J24" s="165"/>
      <c r="K24" s="166"/>
      <c r="L24" s="167"/>
      <c r="M24" s="167"/>
      <c r="N24" s="168"/>
      <c r="O24" s="168"/>
      <c r="P24" s="168"/>
      <c r="Q24" s="168"/>
      <c r="R24" s="168"/>
    </row>
    <row r="25" spans="1:18" ht="22.5" customHeight="1" x14ac:dyDescent="0.25">
      <c r="A25" s="156"/>
      <c r="B25" s="156"/>
      <c r="C25" s="156"/>
      <c r="D25" s="156"/>
      <c r="E25" s="157"/>
      <c r="F25" s="164"/>
      <c r="G25" s="164"/>
      <c r="H25" s="164"/>
      <c r="I25" s="165"/>
      <c r="J25" s="165"/>
      <c r="K25" s="166"/>
      <c r="L25" s="167"/>
      <c r="M25" s="167"/>
      <c r="N25" s="168"/>
      <c r="O25" s="168"/>
      <c r="P25" s="168"/>
      <c r="Q25" s="168"/>
      <c r="R25" s="168"/>
    </row>
    <row r="26" spans="1:18" ht="22.5" customHeight="1" x14ac:dyDescent="0.25">
      <c r="A26" s="156"/>
      <c r="B26" s="156"/>
      <c r="C26" s="156"/>
      <c r="D26" s="156"/>
      <c r="E26" s="157"/>
      <c r="F26" s="164"/>
      <c r="G26" s="164"/>
      <c r="H26" s="164"/>
      <c r="I26" s="165"/>
      <c r="J26" s="165"/>
      <c r="K26" s="166"/>
      <c r="L26" s="167"/>
      <c r="M26" s="167"/>
      <c r="N26" s="168"/>
      <c r="O26" s="168"/>
      <c r="P26" s="168"/>
      <c r="Q26" s="168"/>
      <c r="R26" s="168"/>
    </row>
    <row r="27" spans="1:18" ht="22.5" customHeight="1" x14ac:dyDescent="0.25">
      <c r="A27" s="156"/>
      <c r="B27" s="156"/>
      <c r="C27" s="156"/>
      <c r="D27" s="156"/>
      <c r="E27" s="157"/>
      <c r="F27" s="164"/>
      <c r="G27" s="164"/>
      <c r="H27" s="164"/>
      <c r="I27" s="165"/>
      <c r="J27" s="165"/>
      <c r="K27" s="166"/>
      <c r="L27" s="167"/>
      <c r="M27" s="167"/>
      <c r="N27" s="168"/>
      <c r="O27" s="168"/>
      <c r="P27" s="168"/>
      <c r="Q27" s="168"/>
      <c r="R27" s="168"/>
    </row>
    <row r="28" spans="1:18" ht="22.5" customHeight="1" x14ac:dyDescent="0.25">
      <c r="A28" s="156"/>
      <c r="B28" s="156"/>
      <c r="C28" s="156"/>
      <c r="D28" s="156"/>
      <c r="E28" s="157"/>
      <c r="F28" s="164"/>
      <c r="G28" s="164"/>
      <c r="H28" s="164"/>
      <c r="I28" s="165"/>
      <c r="J28" s="165"/>
      <c r="K28" s="166"/>
      <c r="L28" s="167"/>
      <c r="M28" s="167"/>
      <c r="N28" s="168"/>
      <c r="O28" s="168"/>
      <c r="P28" s="168"/>
      <c r="Q28" s="168"/>
      <c r="R28" s="168"/>
    </row>
    <row r="30" spans="1:18" ht="12.75" customHeight="1" x14ac:dyDescent="0.35"/>
    <row r="31" spans="1:18" ht="12.75" customHeight="1" x14ac:dyDescent="0.35"/>
    <row r="32" spans="1:18" ht="27.75" customHeight="1" x14ac:dyDescent="0.35">
      <c r="A32" s="259"/>
      <c r="B32" s="259"/>
      <c r="C32" s="259"/>
      <c r="D32" s="259"/>
      <c r="E32" s="25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F162"/>
    </sheetView>
  </sheetViews>
  <sheetFormatPr defaultColWidth="9.109375" defaultRowHeight="27.75" customHeight="1" x14ac:dyDescent="0.25"/>
  <cols>
    <col min="1" max="1" width="49" style="58" bestFit="1" customWidth="1"/>
    <col min="2" max="2" width="17.5546875" style="91" customWidth="1"/>
    <col min="3" max="3" width="6.88671875" style="58" customWidth="1"/>
    <col min="4" max="6" width="17.5546875" style="91" customWidth="1"/>
    <col min="7" max="7" width="6.5546875" style="58" customWidth="1"/>
    <col min="8" max="16384" width="9.109375" style="58"/>
  </cols>
  <sheetData>
    <row r="1" spans="1:6" ht="27.75" customHeight="1" x14ac:dyDescent="0.25">
      <c r="A1" s="95" t="s">
        <v>19</v>
      </c>
      <c r="B1" s="260"/>
      <c r="C1" s="260"/>
      <c r="D1" s="169"/>
      <c r="E1" s="169"/>
      <c r="F1" s="169"/>
    </row>
    <row r="2" spans="1:6" ht="35.1" customHeight="1" x14ac:dyDescent="0.25">
      <c r="A2" s="231" t="str">
        <f>Overview!B4&amp; " - Effective from "&amp;Overview!D4&amp;" - "&amp;Overview!E4&amp;" Supplier of Last Resort and Eligible Bad Debt Pass-Through Costs"</f>
        <v>Harlaxton Energy Networks Limited - GSP_F - Effective from 1 April 2024 - Final Supplier of Last Resort and Eligible Bad Debt Pass-Through Costs</v>
      </c>
      <c r="B2" s="232"/>
      <c r="C2" s="232"/>
      <c r="D2" s="232"/>
      <c r="E2" s="232"/>
      <c r="F2" s="233"/>
    </row>
    <row r="3" spans="1:6" s="64" customFormat="1" ht="18" x14ac:dyDescent="0.25">
      <c r="A3" s="62"/>
      <c r="B3" s="62"/>
      <c r="C3" s="62"/>
      <c r="D3" s="62"/>
      <c r="E3" s="62"/>
      <c r="F3" s="62"/>
    </row>
    <row r="4" spans="1:6" ht="72" x14ac:dyDescent="0.25">
      <c r="A4" s="75" t="s">
        <v>357</v>
      </c>
      <c r="B4" s="76" t="s">
        <v>446</v>
      </c>
      <c r="C4" s="76" t="s">
        <v>23</v>
      </c>
      <c r="D4" s="76" t="s">
        <v>457</v>
      </c>
      <c r="E4" s="76" t="s">
        <v>458</v>
      </c>
      <c r="F4" s="76" t="s">
        <v>459</v>
      </c>
    </row>
    <row r="5" spans="1:6" ht="27" customHeight="1" x14ac:dyDescent="0.25">
      <c r="A5" s="78" t="s">
        <v>460</v>
      </c>
      <c r="B5" s="79"/>
      <c r="C5" s="80" t="s">
        <v>450</v>
      </c>
      <c r="D5" s="170">
        <v>0.19658774765496592</v>
      </c>
      <c r="E5" s="170"/>
      <c r="F5" s="170">
        <v>0.48764440485178118</v>
      </c>
    </row>
    <row r="6" spans="1:6" ht="27" customHeight="1" x14ac:dyDescent="0.25">
      <c r="A6" s="78" t="s">
        <v>461</v>
      </c>
      <c r="B6" s="79"/>
      <c r="C6" s="80" t="s">
        <v>451</v>
      </c>
      <c r="D6" s="85">
        <v>0</v>
      </c>
      <c r="E6" s="85"/>
      <c r="F6" s="170">
        <v>0.48764440485178118</v>
      </c>
    </row>
    <row r="7" spans="1:6" ht="27" customHeight="1" x14ac:dyDescent="0.25">
      <c r="A7" s="78" t="s">
        <v>462</v>
      </c>
      <c r="B7" s="79"/>
      <c r="C7" s="80" t="s">
        <v>451</v>
      </c>
      <c r="D7" s="85">
        <v>0</v>
      </c>
      <c r="E7" s="85"/>
      <c r="F7" s="170">
        <v>0.48764440485178118</v>
      </c>
    </row>
    <row r="8" spans="1:6" ht="27" customHeight="1" x14ac:dyDescent="0.25">
      <c r="A8" s="78" t="s">
        <v>463</v>
      </c>
      <c r="B8" s="79"/>
      <c r="C8" s="80" t="s">
        <v>451</v>
      </c>
      <c r="D8" s="85">
        <v>0</v>
      </c>
      <c r="E8" s="85"/>
      <c r="F8" s="170">
        <v>0.48764440485178118</v>
      </c>
    </row>
    <row r="9" spans="1:6" ht="27" customHeight="1" x14ac:dyDescent="0.25">
      <c r="A9" s="78" t="s">
        <v>464</v>
      </c>
      <c r="B9" s="79"/>
      <c r="C9" s="80" t="s">
        <v>451</v>
      </c>
      <c r="D9" s="85">
        <v>0</v>
      </c>
      <c r="E9" s="85"/>
      <c r="F9" s="170">
        <v>0.48764440485178118</v>
      </c>
    </row>
    <row r="10" spans="1:6" ht="27" customHeight="1" x14ac:dyDescent="0.25">
      <c r="A10" s="78" t="s">
        <v>465</v>
      </c>
      <c r="B10" s="79"/>
      <c r="C10" s="80" t="s">
        <v>451</v>
      </c>
      <c r="D10" s="85">
        <v>0</v>
      </c>
      <c r="E10" s="85"/>
      <c r="F10" s="170">
        <v>0.48764440485178118</v>
      </c>
    </row>
    <row r="11" spans="1:6" ht="27" customHeight="1" x14ac:dyDescent="0.25">
      <c r="A11" s="140" t="s">
        <v>466</v>
      </c>
      <c r="B11" s="79"/>
      <c r="C11" s="80">
        <v>0</v>
      </c>
      <c r="D11" s="85">
        <v>0</v>
      </c>
      <c r="E11" s="85"/>
      <c r="F11" s="170">
        <v>0.48764440485178118</v>
      </c>
    </row>
    <row r="12" spans="1:6" ht="27" customHeight="1" x14ac:dyDescent="0.25">
      <c r="A12" s="140" t="s">
        <v>467</v>
      </c>
      <c r="B12" s="79"/>
      <c r="C12" s="80">
        <v>0</v>
      </c>
      <c r="D12" s="85">
        <v>0</v>
      </c>
      <c r="E12" s="85"/>
      <c r="F12" s="170">
        <v>0.48764440485178118</v>
      </c>
    </row>
    <row r="13" spans="1:6" ht="27" customHeight="1" x14ac:dyDescent="0.25">
      <c r="A13" s="140" t="s">
        <v>468</v>
      </c>
      <c r="B13" s="79"/>
      <c r="C13" s="80">
        <v>0</v>
      </c>
      <c r="D13" s="85">
        <v>0</v>
      </c>
      <c r="E13" s="85"/>
      <c r="F13" s="170">
        <v>0.48764440485178118</v>
      </c>
    </row>
    <row r="14" spans="1:6" ht="27" customHeight="1" x14ac:dyDescent="0.25">
      <c r="A14" s="140" t="s">
        <v>469</v>
      </c>
      <c r="B14" s="79"/>
      <c r="C14" s="80">
        <v>0</v>
      </c>
      <c r="D14" s="85">
        <v>0</v>
      </c>
      <c r="E14" s="85"/>
      <c r="F14" s="170">
        <v>0.48764440485178118</v>
      </c>
    </row>
    <row r="15" spans="1:6" ht="27" customHeight="1" x14ac:dyDescent="0.25">
      <c r="A15" s="142" t="s">
        <v>470</v>
      </c>
      <c r="B15" s="79"/>
      <c r="C15" s="80">
        <v>0</v>
      </c>
      <c r="D15" s="85">
        <v>0</v>
      </c>
      <c r="E15" s="85"/>
      <c r="F15" s="170">
        <v>0.48764440485178118</v>
      </c>
    </row>
    <row r="16" spans="1:6" ht="27" customHeight="1" x14ac:dyDescent="0.25">
      <c r="A16" s="142" t="s">
        <v>471</v>
      </c>
      <c r="B16" s="79"/>
      <c r="C16" s="80">
        <v>0</v>
      </c>
      <c r="D16" s="85">
        <v>0</v>
      </c>
      <c r="E16" s="85"/>
      <c r="F16" s="170">
        <v>0.48764440485178118</v>
      </c>
    </row>
    <row r="17" spans="1:6" ht="27" customHeight="1" x14ac:dyDescent="0.25">
      <c r="A17" s="142" t="s">
        <v>472</v>
      </c>
      <c r="B17" s="79"/>
      <c r="C17" s="80">
        <v>0</v>
      </c>
      <c r="D17" s="85">
        <v>0</v>
      </c>
      <c r="E17" s="85"/>
      <c r="F17" s="170">
        <v>0.48764440485178118</v>
      </c>
    </row>
    <row r="18" spans="1:6" ht="27" customHeight="1" x14ac:dyDescent="0.25">
      <c r="A18" s="142" t="s">
        <v>473</v>
      </c>
      <c r="B18" s="79"/>
      <c r="C18" s="80">
        <v>0</v>
      </c>
      <c r="D18" s="85">
        <v>0</v>
      </c>
      <c r="E18" s="85"/>
      <c r="F18" s="170">
        <v>0.48764440485178118</v>
      </c>
    </row>
    <row r="19" spans="1:6" ht="27" customHeight="1" x14ac:dyDescent="0.25">
      <c r="A19" s="142" t="s">
        <v>474</v>
      </c>
      <c r="B19" s="79"/>
      <c r="C19" s="80">
        <v>0</v>
      </c>
      <c r="D19" s="85">
        <v>0</v>
      </c>
      <c r="E19" s="85"/>
      <c r="F19" s="170">
        <v>0.48764440485178118</v>
      </c>
    </row>
    <row r="20" spans="1:6" ht="27" customHeight="1" x14ac:dyDescent="0.25">
      <c r="A20" s="142" t="s">
        <v>475</v>
      </c>
      <c r="B20" s="79"/>
      <c r="C20" s="80">
        <v>0</v>
      </c>
      <c r="D20" s="85">
        <v>0</v>
      </c>
      <c r="E20" s="85"/>
      <c r="F20" s="170">
        <v>0.48764440485178118</v>
      </c>
    </row>
    <row r="21" spans="1:6" ht="27" customHeight="1" x14ac:dyDescent="0.25">
      <c r="A21" s="142" t="s">
        <v>476</v>
      </c>
      <c r="B21" s="79"/>
      <c r="C21" s="80">
        <v>0</v>
      </c>
      <c r="D21" s="85">
        <v>0</v>
      </c>
      <c r="E21" s="85"/>
      <c r="F21" s="170">
        <v>0.48764440485178118</v>
      </c>
    </row>
    <row r="22" spans="1:6" ht="27" customHeight="1" x14ac:dyDescent="0.25">
      <c r="A22" s="142" t="s">
        <v>477</v>
      </c>
      <c r="B22" s="79"/>
      <c r="C22" s="80">
        <v>0</v>
      </c>
      <c r="D22" s="85">
        <v>0</v>
      </c>
      <c r="E22" s="85"/>
      <c r="F22" s="170">
        <v>0.48764440485178118</v>
      </c>
    </row>
    <row r="23" spans="1:6" ht="27" customHeight="1" x14ac:dyDescent="0.25">
      <c r="A23" s="140" t="s">
        <v>478</v>
      </c>
      <c r="B23" s="79"/>
      <c r="C23" s="80">
        <v>0</v>
      </c>
      <c r="D23" s="85">
        <v>0</v>
      </c>
      <c r="E23" s="85"/>
      <c r="F23" s="170">
        <v>0.48764440485178118</v>
      </c>
    </row>
    <row r="24" spans="1:6" ht="27" customHeight="1" x14ac:dyDescent="0.25">
      <c r="A24" s="140" t="s">
        <v>479</v>
      </c>
      <c r="B24" s="79"/>
      <c r="C24" s="80">
        <v>0</v>
      </c>
      <c r="D24" s="85">
        <v>0</v>
      </c>
      <c r="E24" s="85"/>
      <c r="F24" s="170">
        <v>0.48764440485178118</v>
      </c>
    </row>
    <row r="25" spans="1:6" ht="27" customHeight="1" x14ac:dyDescent="0.25">
      <c r="A25" s="140" t="s">
        <v>480</v>
      </c>
      <c r="B25" s="79"/>
      <c r="C25" s="80">
        <v>0</v>
      </c>
      <c r="D25" s="85">
        <v>0</v>
      </c>
      <c r="E25" s="85"/>
      <c r="F25" s="170">
        <v>0.48764440485178118</v>
      </c>
    </row>
    <row r="26" spans="1:6" ht="27" customHeight="1" x14ac:dyDescent="0.25">
      <c r="A26" s="140" t="s">
        <v>481</v>
      </c>
      <c r="B26" s="79"/>
      <c r="C26" s="80" t="s">
        <v>450</v>
      </c>
      <c r="D26" s="170">
        <v>0.19658774765496592</v>
      </c>
      <c r="E26" s="170"/>
      <c r="F26" s="170">
        <v>0.48764440485178118</v>
      </c>
    </row>
    <row r="27" spans="1:6" ht="27" customHeight="1" x14ac:dyDescent="0.25">
      <c r="A27" s="140" t="s">
        <v>483</v>
      </c>
      <c r="B27" s="79"/>
      <c r="C27" s="80" t="s">
        <v>451</v>
      </c>
      <c r="D27" s="85">
        <v>0</v>
      </c>
      <c r="E27" s="85"/>
      <c r="F27" s="170">
        <v>0.48764440485178118</v>
      </c>
    </row>
    <row r="28" spans="1:6" ht="27" customHeight="1" x14ac:dyDescent="0.25">
      <c r="A28" s="140" t="s">
        <v>484</v>
      </c>
      <c r="B28" s="79"/>
      <c r="C28" s="80" t="s">
        <v>451</v>
      </c>
      <c r="D28" s="85">
        <v>0</v>
      </c>
      <c r="E28" s="85"/>
      <c r="F28" s="170">
        <v>0.48764440485178118</v>
      </c>
    </row>
    <row r="29" spans="1:6" ht="27" customHeight="1" x14ac:dyDescent="0.25">
      <c r="A29" s="140" t="s">
        <v>485</v>
      </c>
      <c r="B29" s="79"/>
      <c r="C29" s="80" t="s">
        <v>451</v>
      </c>
      <c r="D29" s="85">
        <v>0</v>
      </c>
      <c r="E29" s="85"/>
      <c r="F29" s="170">
        <v>0.48764440485178118</v>
      </c>
    </row>
    <row r="30" spans="1:6" ht="27" customHeight="1" x14ac:dyDescent="0.25">
      <c r="A30" s="140" t="s">
        <v>486</v>
      </c>
      <c r="B30" s="79"/>
      <c r="C30" s="80" t="s">
        <v>451</v>
      </c>
      <c r="D30" s="85">
        <v>0</v>
      </c>
      <c r="E30" s="85"/>
      <c r="F30" s="170">
        <v>0.48764440485178118</v>
      </c>
    </row>
    <row r="31" spans="1:6" ht="27" customHeight="1" x14ac:dyDescent="0.25">
      <c r="A31" s="140" t="s">
        <v>487</v>
      </c>
      <c r="B31" s="79"/>
      <c r="C31" s="80" t="s">
        <v>451</v>
      </c>
      <c r="D31" s="85">
        <v>0</v>
      </c>
      <c r="E31" s="85"/>
      <c r="F31" s="170">
        <v>0.48764440485178118</v>
      </c>
    </row>
    <row r="32" spans="1:6" ht="27" customHeight="1" x14ac:dyDescent="0.25">
      <c r="A32" s="140" t="s">
        <v>488</v>
      </c>
      <c r="B32" s="79"/>
      <c r="C32" s="80">
        <v>0</v>
      </c>
      <c r="D32" s="85">
        <v>0</v>
      </c>
      <c r="E32" s="85"/>
      <c r="F32" s="170">
        <v>0.48764440485178118</v>
      </c>
    </row>
    <row r="33" spans="1:6" ht="27" customHeight="1" x14ac:dyDescent="0.25">
      <c r="A33" s="140" t="s">
        <v>489</v>
      </c>
      <c r="B33" s="79"/>
      <c r="C33" s="80">
        <v>0</v>
      </c>
      <c r="D33" s="85">
        <v>0</v>
      </c>
      <c r="E33" s="85"/>
      <c r="F33" s="170">
        <v>0.48764440485178118</v>
      </c>
    </row>
    <row r="34" spans="1:6" ht="27" customHeight="1" x14ac:dyDescent="0.25">
      <c r="A34" s="140" t="s">
        <v>490</v>
      </c>
      <c r="B34" s="79"/>
      <c r="C34" s="80">
        <v>0</v>
      </c>
      <c r="D34" s="85">
        <v>0</v>
      </c>
      <c r="E34" s="85"/>
      <c r="F34" s="170">
        <v>0.48764440485178118</v>
      </c>
    </row>
    <row r="35" spans="1:6" ht="27" customHeight="1" x14ac:dyDescent="0.25">
      <c r="A35" s="140" t="s">
        <v>491</v>
      </c>
      <c r="B35" s="79"/>
      <c r="C35" s="80">
        <v>0</v>
      </c>
      <c r="D35" s="85">
        <v>0</v>
      </c>
      <c r="E35" s="85"/>
      <c r="F35" s="170">
        <v>0.48764440485178118</v>
      </c>
    </row>
    <row r="36" spans="1:6" ht="27" customHeight="1" x14ac:dyDescent="0.25">
      <c r="A36" s="140" t="s">
        <v>492</v>
      </c>
      <c r="B36" s="79"/>
      <c r="C36" s="80">
        <v>0</v>
      </c>
      <c r="D36" s="85">
        <v>0</v>
      </c>
      <c r="E36" s="85"/>
      <c r="F36" s="170">
        <v>0.48764440485178118</v>
      </c>
    </row>
    <row r="37" spans="1:6" ht="27" customHeight="1" x14ac:dyDescent="0.25">
      <c r="A37" s="142" t="s">
        <v>493</v>
      </c>
      <c r="B37" s="79"/>
      <c r="C37" s="80" t="s">
        <v>450</v>
      </c>
      <c r="D37" s="170">
        <v>0.19658774765496592</v>
      </c>
      <c r="E37" s="170"/>
      <c r="F37" s="170">
        <v>0.48764440485178118</v>
      </c>
    </row>
    <row r="38" spans="1:6" ht="27" customHeight="1" x14ac:dyDescent="0.25">
      <c r="A38" s="140" t="s">
        <v>495</v>
      </c>
      <c r="B38" s="79"/>
      <c r="C38" s="80" t="s">
        <v>451</v>
      </c>
      <c r="D38" s="85">
        <v>0</v>
      </c>
      <c r="E38" s="85"/>
      <c r="F38" s="170">
        <v>0.48764440485178118</v>
      </c>
    </row>
    <row r="39" spans="1:6" ht="27" customHeight="1" x14ac:dyDescent="0.25">
      <c r="A39" s="140" t="s">
        <v>496</v>
      </c>
      <c r="B39" s="79"/>
      <c r="C39" s="80" t="s">
        <v>451</v>
      </c>
      <c r="D39" s="85">
        <v>0</v>
      </c>
      <c r="E39" s="85"/>
      <c r="F39" s="170">
        <v>0.48764440485178118</v>
      </c>
    </row>
    <row r="40" spans="1:6" ht="27" customHeight="1" x14ac:dyDescent="0.25">
      <c r="A40" s="140" t="s">
        <v>497</v>
      </c>
      <c r="B40" s="79"/>
      <c r="C40" s="80" t="s">
        <v>451</v>
      </c>
      <c r="D40" s="85">
        <v>0</v>
      </c>
      <c r="E40" s="85"/>
      <c r="F40" s="170">
        <v>0.48764440485178118</v>
      </c>
    </row>
    <row r="41" spans="1:6" ht="27" customHeight="1" x14ac:dyDescent="0.25">
      <c r="A41" s="140" t="s">
        <v>498</v>
      </c>
      <c r="B41" s="79"/>
      <c r="C41" s="80" t="s">
        <v>451</v>
      </c>
      <c r="D41" s="85">
        <v>0</v>
      </c>
      <c r="E41" s="85"/>
      <c r="F41" s="170">
        <v>0.48764440485178118</v>
      </c>
    </row>
    <row r="42" spans="1:6" ht="27" customHeight="1" x14ac:dyDescent="0.25">
      <c r="A42" s="140" t="s">
        <v>499</v>
      </c>
      <c r="B42" s="79"/>
      <c r="C42" s="80" t="s">
        <v>451</v>
      </c>
      <c r="D42" s="85">
        <v>0</v>
      </c>
      <c r="E42" s="85"/>
      <c r="F42" s="170">
        <v>0.48764440485178118</v>
      </c>
    </row>
    <row r="43" spans="1:6" ht="27" customHeight="1" x14ac:dyDescent="0.25">
      <c r="A43" s="140" t="s">
        <v>500</v>
      </c>
      <c r="B43" s="79"/>
      <c r="C43" s="80">
        <v>0</v>
      </c>
      <c r="D43" s="85">
        <v>0</v>
      </c>
      <c r="E43" s="85"/>
      <c r="F43" s="170">
        <v>0.48764440485178118</v>
      </c>
    </row>
    <row r="44" spans="1:6" ht="27" customHeight="1" x14ac:dyDescent="0.25">
      <c r="A44" s="140" t="s">
        <v>501</v>
      </c>
      <c r="B44" s="79"/>
      <c r="C44" s="80">
        <v>0</v>
      </c>
      <c r="D44" s="85">
        <v>0</v>
      </c>
      <c r="E44" s="85"/>
      <c r="F44" s="170">
        <v>0.48764440485178118</v>
      </c>
    </row>
    <row r="45" spans="1:6" ht="27" customHeight="1" x14ac:dyDescent="0.25">
      <c r="A45" s="140" t="s">
        <v>502</v>
      </c>
      <c r="B45" s="79"/>
      <c r="C45" s="80">
        <v>0</v>
      </c>
      <c r="D45" s="85">
        <v>0</v>
      </c>
      <c r="E45" s="85"/>
      <c r="F45" s="170">
        <v>0.48764440485178118</v>
      </c>
    </row>
    <row r="46" spans="1:6" ht="27" customHeight="1" x14ac:dyDescent="0.25">
      <c r="A46" s="140" t="s">
        <v>503</v>
      </c>
      <c r="B46" s="79"/>
      <c r="C46" s="80">
        <v>0</v>
      </c>
      <c r="D46" s="85">
        <v>0</v>
      </c>
      <c r="E46" s="85"/>
      <c r="F46" s="170">
        <v>0.48764440485178118</v>
      </c>
    </row>
    <row r="47" spans="1:6" ht="27" customHeight="1" x14ac:dyDescent="0.25">
      <c r="A47" s="140" t="s">
        <v>504</v>
      </c>
      <c r="B47" s="79"/>
      <c r="C47" s="80">
        <v>0</v>
      </c>
      <c r="D47" s="85">
        <v>0</v>
      </c>
      <c r="E47" s="85"/>
      <c r="F47" s="170">
        <v>0.48764440485178118</v>
      </c>
    </row>
    <row r="48" spans="1:6" ht="27" customHeight="1" x14ac:dyDescent="0.25">
      <c r="A48" s="140" t="s">
        <v>505</v>
      </c>
      <c r="B48" s="79"/>
      <c r="C48" s="80">
        <v>0</v>
      </c>
      <c r="D48" s="85">
        <v>0</v>
      </c>
      <c r="E48" s="85"/>
      <c r="F48" s="170">
        <v>0.48764440485178118</v>
      </c>
    </row>
    <row r="49" spans="1:6" ht="27" customHeight="1" x14ac:dyDescent="0.25">
      <c r="A49" s="140" t="s">
        <v>506</v>
      </c>
      <c r="B49" s="79"/>
      <c r="C49" s="80">
        <v>0</v>
      </c>
      <c r="D49" s="85">
        <v>0</v>
      </c>
      <c r="E49" s="85"/>
      <c r="F49" s="170">
        <v>0.48764440485178118</v>
      </c>
    </row>
    <row r="50" spans="1:6" ht="27" customHeight="1" x14ac:dyDescent="0.25">
      <c r="A50" s="140" t="s">
        <v>507</v>
      </c>
      <c r="B50" s="79"/>
      <c r="C50" s="80">
        <v>0</v>
      </c>
      <c r="D50" s="85">
        <v>0</v>
      </c>
      <c r="E50" s="85"/>
      <c r="F50" s="170">
        <v>0.48764440485178118</v>
      </c>
    </row>
    <row r="51" spans="1:6" ht="27" customHeight="1" x14ac:dyDescent="0.25">
      <c r="A51" s="140" t="s">
        <v>508</v>
      </c>
      <c r="B51" s="79"/>
      <c r="C51" s="80">
        <v>0</v>
      </c>
      <c r="D51" s="85">
        <v>0</v>
      </c>
      <c r="E51" s="85"/>
      <c r="F51" s="170">
        <v>0.48764440485178118</v>
      </c>
    </row>
    <row r="52" spans="1:6" ht="27" customHeight="1" x14ac:dyDescent="0.25">
      <c r="A52" s="140" t="s">
        <v>509</v>
      </c>
      <c r="B52" s="79"/>
      <c r="C52" s="80">
        <v>0</v>
      </c>
      <c r="D52" s="85">
        <v>0</v>
      </c>
      <c r="E52" s="85"/>
      <c r="F52" s="170">
        <v>0.48764440485178118</v>
      </c>
    </row>
    <row r="53" spans="1:6" ht="27" customHeight="1" x14ac:dyDescent="0.25">
      <c r="A53" s="140" t="s">
        <v>510</v>
      </c>
      <c r="B53" s="79"/>
      <c r="C53" s="80">
        <v>0</v>
      </c>
      <c r="D53" s="85">
        <v>0</v>
      </c>
      <c r="E53" s="85"/>
      <c r="F53" s="170">
        <v>0.48764440485178118</v>
      </c>
    </row>
    <row r="54" spans="1:6" ht="27" customHeight="1" x14ac:dyDescent="0.25">
      <c r="A54" s="140" t="s">
        <v>511</v>
      </c>
      <c r="B54" s="79"/>
      <c r="C54" s="80">
        <v>0</v>
      </c>
      <c r="D54" s="85">
        <v>0</v>
      </c>
      <c r="E54" s="85"/>
      <c r="F54" s="170">
        <v>0.48764440485178118</v>
      </c>
    </row>
    <row r="55" spans="1:6" ht="27" customHeight="1" x14ac:dyDescent="0.25">
      <c r="A55" s="140" t="s">
        <v>512</v>
      </c>
      <c r="B55" s="79"/>
      <c r="C55" s="80">
        <v>0</v>
      </c>
      <c r="D55" s="85">
        <v>0</v>
      </c>
      <c r="E55" s="85"/>
      <c r="F55" s="170">
        <v>0.48764440485178118</v>
      </c>
    </row>
    <row r="56" spans="1:6" ht="27" customHeight="1" x14ac:dyDescent="0.25">
      <c r="A56" s="140" t="s">
        <v>513</v>
      </c>
      <c r="B56" s="79"/>
      <c r="C56" s="80">
        <v>0</v>
      </c>
      <c r="D56" s="85">
        <v>0</v>
      </c>
      <c r="E56" s="85"/>
      <c r="F56" s="170">
        <v>0.48764440485178118</v>
      </c>
    </row>
    <row r="57" spans="1:6" ht="27" customHeight="1" x14ac:dyDescent="0.25">
      <c r="A57" s="140" t="s">
        <v>514</v>
      </c>
      <c r="B57" s="79"/>
      <c r="C57" s="80">
        <v>0</v>
      </c>
      <c r="D57" s="85">
        <v>0</v>
      </c>
      <c r="E57" s="85"/>
      <c r="F57" s="170">
        <v>0.48764440485178118</v>
      </c>
    </row>
    <row r="58" spans="1:6" ht="27" customHeight="1" x14ac:dyDescent="0.25">
      <c r="A58" s="140" t="s">
        <v>515</v>
      </c>
      <c r="B58" s="79"/>
      <c r="C58" s="80" t="s">
        <v>450</v>
      </c>
      <c r="D58" s="170">
        <v>0.19658774765496592</v>
      </c>
      <c r="E58" s="170"/>
      <c r="F58" s="170">
        <v>0.48764440485178118</v>
      </c>
    </row>
    <row r="59" spans="1:6" ht="27" customHeight="1" x14ac:dyDescent="0.25">
      <c r="A59" s="140" t="s">
        <v>517</v>
      </c>
      <c r="B59" s="79"/>
      <c r="C59" s="80" t="s">
        <v>451</v>
      </c>
      <c r="D59" s="85">
        <v>0</v>
      </c>
      <c r="E59" s="85"/>
      <c r="F59" s="170">
        <v>0.48764440485178118</v>
      </c>
    </row>
    <row r="60" spans="1:6" ht="27" customHeight="1" x14ac:dyDescent="0.25">
      <c r="A60" s="140" t="s">
        <v>518</v>
      </c>
      <c r="B60" s="79"/>
      <c r="C60" s="80" t="s">
        <v>451</v>
      </c>
      <c r="D60" s="85">
        <v>0</v>
      </c>
      <c r="E60" s="85"/>
      <c r="F60" s="170">
        <v>0.48764440485178118</v>
      </c>
    </row>
    <row r="61" spans="1:6" ht="27" customHeight="1" x14ac:dyDescent="0.25">
      <c r="A61" s="140" t="s">
        <v>519</v>
      </c>
      <c r="B61" s="79"/>
      <c r="C61" s="80" t="s">
        <v>451</v>
      </c>
      <c r="D61" s="85">
        <v>0</v>
      </c>
      <c r="E61" s="85"/>
      <c r="F61" s="170">
        <v>0.48764440485178118</v>
      </c>
    </row>
    <row r="62" spans="1:6" ht="27" customHeight="1" x14ac:dyDescent="0.25">
      <c r="A62" s="140" t="s">
        <v>520</v>
      </c>
      <c r="B62" s="79"/>
      <c r="C62" s="80" t="s">
        <v>451</v>
      </c>
      <c r="D62" s="85">
        <v>0</v>
      </c>
      <c r="E62" s="85"/>
      <c r="F62" s="170">
        <v>0.48764440485178118</v>
      </c>
    </row>
    <row r="63" spans="1:6" ht="27" customHeight="1" x14ac:dyDescent="0.25">
      <c r="A63" s="140" t="s">
        <v>521</v>
      </c>
      <c r="B63" s="79"/>
      <c r="C63" s="80" t="s">
        <v>451</v>
      </c>
      <c r="D63" s="85">
        <v>0</v>
      </c>
      <c r="E63" s="85"/>
      <c r="F63" s="170">
        <v>0.48764440485178118</v>
      </c>
    </row>
    <row r="64" spans="1:6" ht="27" customHeight="1" x14ac:dyDescent="0.25">
      <c r="A64" s="140" t="s">
        <v>522</v>
      </c>
      <c r="B64" s="79"/>
      <c r="C64" s="80">
        <v>0</v>
      </c>
      <c r="D64" s="85">
        <v>0</v>
      </c>
      <c r="E64" s="85"/>
      <c r="F64" s="170">
        <v>0.48764440485178118</v>
      </c>
    </row>
    <row r="65" spans="1:6" ht="27" customHeight="1" x14ac:dyDescent="0.25">
      <c r="A65" s="140" t="s">
        <v>523</v>
      </c>
      <c r="B65" s="79"/>
      <c r="C65" s="80">
        <v>0</v>
      </c>
      <c r="D65" s="85">
        <v>0</v>
      </c>
      <c r="E65" s="85"/>
      <c r="F65" s="170">
        <v>0.48764440485178118</v>
      </c>
    </row>
    <row r="66" spans="1:6" ht="27" customHeight="1" x14ac:dyDescent="0.25">
      <c r="A66" s="140" t="s">
        <v>524</v>
      </c>
      <c r="B66" s="79"/>
      <c r="C66" s="80">
        <v>0</v>
      </c>
      <c r="D66" s="85">
        <v>0</v>
      </c>
      <c r="E66" s="85"/>
      <c r="F66" s="170">
        <v>0.48764440485178118</v>
      </c>
    </row>
    <row r="67" spans="1:6" ht="27" customHeight="1" x14ac:dyDescent="0.25">
      <c r="A67" s="140" t="s">
        <v>525</v>
      </c>
      <c r="B67" s="79"/>
      <c r="C67" s="80">
        <v>0</v>
      </c>
      <c r="D67" s="85">
        <v>0</v>
      </c>
      <c r="E67" s="85"/>
      <c r="F67" s="170">
        <v>0.48764440485178118</v>
      </c>
    </row>
    <row r="68" spans="1:6" ht="27" customHeight="1" x14ac:dyDescent="0.25">
      <c r="A68" s="140" t="s">
        <v>526</v>
      </c>
      <c r="B68" s="79"/>
      <c r="C68" s="80">
        <v>0</v>
      </c>
      <c r="D68" s="85">
        <v>0</v>
      </c>
      <c r="E68" s="85"/>
      <c r="F68" s="170">
        <v>0.48764440485178118</v>
      </c>
    </row>
    <row r="69" spans="1:6" ht="27" customHeight="1" x14ac:dyDescent="0.25">
      <c r="A69" s="140" t="s">
        <v>527</v>
      </c>
      <c r="B69" s="79"/>
      <c r="C69" s="80">
        <v>0</v>
      </c>
      <c r="D69" s="85">
        <v>0</v>
      </c>
      <c r="E69" s="85"/>
      <c r="F69" s="170">
        <v>0.48764440485178118</v>
      </c>
    </row>
    <row r="70" spans="1:6" ht="27" customHeight="1" x14ac:dyDescent="0.25">
      <c r="A70" s="140" t="s">
        <v>528</v>
      </c>
      <c r="B70" s="79"/>
      <c r="C70" s="80">
        <v>0</v>
      </c>
      <c r="D70" s="85">
        <v>0</v>
      </c>
      <c r="E70" s="85"/>
      <c r="F70" s="170">
        <v>0.48764440485178118</v>
      </c>
    </row>
    <row r="71" spans="1:6" ht="27" customHeight="1" x14ac:dyDescent="0.25">
      <c r="A71" s="140" t="s">
        <v>529</v>
      </c>
      <c r="B71" s="79"/>
      <c r="C71" s="80">
        <v>0</v>
      </c>
      <c r="D71" s="85">
        <v>0</v>
      </c>
      <c r="E71" s="85"/>
      <c r="F71" s="170">
        <v>0.48764440485178118</v>
      </c>
    </row>
    <row r="72" spans="1:6" ht="27" customHeight="1" x14ac:dyDescent="0.25">
      <c r="A72" s="140" t="s">
        <v>530</v>
      </c>
      <c r="B72" s="79"/>
      <c r="C72" s="80">
        <v>0</v>
      </c>
      <c r="D72" s="85">
        <v>0</v>
      </c>
      <c r="E72" s="85"/>
      <c r="F72" s="170">
        <v>0.48764440485178118</v>
      </c>
    </row>
    <row r="73" spans="1:6" ht="27" customHeight="1" x14ac:dyDescent="0.25">
      <c r="A73" s="140" t="s">
        <v>531</v>
      </c>
      <c r="B73" s="79"/>
      <c r="C73" s="80">
        <v>0</v>
      </c>
      <c r="D73" s="85">
        <v>0</v>
      </c>
      <c r="E73" s="85"/>
      <c r="F73" s="170">
        <v>0.48764440485178118</v>
      </c>
    </row>
    <row r="74" spans="1:6" ht="27" customHeight="1" x14ac:dyDescent="0.25">
      <c r="A74" s="140" t="s">
        <v>532</v>
      </c>
      <c r="B74" s="79"/>
      <c r="C74" s="80">
        <v>0</v>
      </c>
      <c r="D74" s="85">
        <v>0</v>
      </c>
      <c r="E74" s="85"/>
      <c r="F74" s="170">
        <v>0.48764440485178118</v>
      </c>
    </row>
    <row r="75" spans="1:6" ht="27" customHeight="1" x14ac:dyDescent="0.25">
      <c r="A75" s="140" t="s">
        <v>533</v>
      </c>
      <c r="B75" s="79"/>
      <c r="C75" s="80">
        <v>0</v>
      </c>
      <c r="D75" s="85">
        <v>0</v>
      </c>
      <c r="E75" s="85"/>
      <c r="F75" s="170">
        <v>0.48764440485178118</v>
      </c>
    </row>
    <row r="76" spans="1:6" ht="27" customHeight="1" x14ac:dyDescent="0.25">
      <c r="A76" s="140" t="s">
        <v>534</v>
      </c>
      <c r="B76" s="79"/>
      <c r="C76" s="80">
        <v>0</v>
      </c>
      <c r="D76" s="85">
        <v>0</v>
      </c>
      <c r="E76" s="85"/>
      <c r="F76" s="170">
        <v>0.48764440485178118</v>
      </c>
    </row>
    <row r="77" spans="1:6" ht="27" customHeight="1" x14ac:dyDescent="0.25">
      <c r="A77" s="140" t="s">
        <v>535</v>
      </c>
      <c r="B77" s="79"/>
      <c r="C77" s="80">
        <v>0</v>
      </c>
      <c r="D77" s="85">
        <v>0</v>
      </c>
      <c r="E77" s="85"/>
      <c r="F77" s="170">
        <v>0.48764440485178118</v>
      </c>
    </row>
    <row r="78" spans="1:6" ht="27" customHeight="1" x14ac:dyDescent="0.25">
      <c r="A78" s="140" t="s">
        <v>536</v>
      </c>
      <c r="B78" s="79"/>
      <c r="C78" s="80">
        <v>0</v>
      </c>
      <c r="D78" s="85">
        <v>0</v>
      </c>
      <c r="E78" s="85"/>
      <c r="F78" s="170">
        <v>0.48764440485178118</v>
      </c>
    </row>
    <row r="79" spans="1:6" ht="27" customHeight="1" x14ac:dyDescent="0.25">
      <c r="A79" s="140" t="s">
        <v>537</v>
      </c>
      <c r="B79" s="79"/>
      <c r="C79" s="80" t="s">
        <v>450</v>
      </c>
      <c r="D79" s="170">
        <v>0.19658774765496592</v>
      </c>
      <c r="E79" s="170"/>
      <c r="F79" s="170">
        <v>0.48764440485178118</v>
      </c>
    </row>
    <row r="80" spans="1:6" ht="27" customHeight="1" x14ac:dyDescent="0.25">
      <c r="A80" s="140" t="s">
        <v>539</v>
      </c>
      <c r="B80" s="79"/>
      <c r="C80" s="80" t="s">
        <v>451</v>
      </c>
      <c r="D80" s="85">
        <v>0</v>
      </c>
      <c r="E80" s="85"/>
      <c r="F80" s="170">
        <v>0.48764440485178118</v>
      </c>
    </row>
    <row r="81" spans="1:6" ht="27" customHeight="1" x14ac:dyDescent="0.25">
      <c r="A81" s="140" t="s">
        <v>540</v>
      </c>
      <c r="B81" s="79"/>
      <c r="C81" s="80" t="s">
        <v>451</v>
      </c>
      <c r="D81" s="85">
        <v>0</v>
      </c>
      <c r="E81" s="85"/>
      <c r="F81" s="170">
        <v>0.48764440485178118</v>
      </c>
    </row>
    <row r="82" spans="1:6" ht="27" customHeight="1" x14ac:dyDescent="0.25">
      <c r="A82" s="140" t="s">
        <v>541</v>
      </c>
      <c r="B82" s="79"/>
      <c r="C82" s="80" t="s">
        <v>451</v>
      </c>
      <c r="D82" s="85">
        <v>0</v>
      </c>
      <c r="E82" s="85"/>
      <c r="F82" s="170">
        <v>0.48764440485178118</v>
      </c>
    </row>
    <row r="83" spans="1:6" ht="27" customHeight="1" x14ac:dyDescent="0.25">
      <c r="A83" s="140" t="s">
        <v>542</v>
      </c>
      <c r="B83" s="79"/>
      <c r="C83" s="80" t="s">
        <v>451</v>
      </c>
      <c r="D83" s="85">
        <v>0</v>
      </c>
      <c r="E83" s="85"/>
      <c r="F83" s="170">
        <v>0.48764440485178118</v>
      </c>
    </row>
    <row r="84" spans="1:6" ht="27" customHeight="1" x14ac:dyDescent="0.25">
      <c r="A84" s="140" t="s">
        <v>543</v>
      </c>
      <c r="B84" s="79"/>
      <c r="C84" s="80" t="s">
        <v>451</v>
      </c>
      <c r="D84" s="85">
        <v>0</v>
      </c>
      <c r="E84" s="85"/>
      <c r="F84" s="170">
        <v>0.48764440485178118</v>
      </c>
    </row>
    <row r="85" spans="1:6" ht="27" customHeight="1" x14ac:dyDescent="0.25">
      <c r="A85" s="140" t="s">
        <v>544</v>
      </c>
      <c r="B85" s="79"/>
      <c r="C85" s="80">
        <v>0</v>
      </c>
      <c r="D85" s="85">
        <v>0</v>
      </c>
      <c r="E85" s="85"/>
      <c r="F85" s="170">
        <v>0.48764440485178118</v>
      </c>
    </row>
    <row r="86" spans="1:6" ht="27" customHeight="1" x14ac:dyDescent="0.25">
      <c r="A86" s="140" t="s">
        <v>545</v>
      </c>
      <c r="B86" s="79"/>
      <c r="C86" s="80">
        <v>0</v>
      </c>
      <c r="D86" s="85">
        <v>0</v>
      </c>
      <c r="E86" s="85"/>
      <c r="F86" s="170">
        <v>0.48764440485178118</v>
      </c>
    </row>
    <row r="87" spans="1:6" ht="27" customHeight="1" x14ac:dyDescent="0.25">
      <c r="A87" s="140" t="s">
        <v>546</v>
      </c>
      <c r="B87" s="79"/>
      <c r="C87" s="80">
        <v>0</v>
      </c>
      <c r="D87" s="85">
        <v>0</v>
      </c>
      <c r="E87" s="85"/>
      <c r="F87" s="170">
        <v>0.48764440485178118</v>
      </c>
    </row>
    <row r="88" spans="1:6" ht="27" customHeight="1" x14ac:dyDescent="0.25">
      <c r="A88" s="140" t="s">
        <v>547</v>
      </c>
      <c r="B88" s="79"/>
      <c r="C88" s="80">
        <v>0</v>
      </c>
      <c r="D88" s="85">
        <v>0</v>
      </c>
      <c r="E88" s="85"/>
      <c r="F88" s="170">
        <v>0.48764440485178118</v>
      </c>
    </row>
    <row r="89" spans="1:6" ht="27" customHeight="1" x14ac:dyDescent="0.25">
      <c r="A89" s="140" t="s">
        <v>548</v>
      </c>
      <c r="B89" s="79"/>
      <c r="C89" s="80">
        <v>0</v>
      </c>
      <c r="D89" s="85">
        <v>0</v>
      </c>
      <c r="E89" s="85"/>
      <c r="F89" s="170">
        <v>0.48764440485178118</v>
      </c>
    </row>
    <row r="90" spans="1:6" ht="27" customHeight="1" x14ac:dyDescent="0.25">
      <c r="A90" s="140" t="s">
        <v>549</v>
      </c>
      <c r="B90" s="79"/>
      <c r="C90" s="80">
        <v>0</v>
      </c>
      <c r="D90" s="85">
        <v>0</v>
      </c>
      <c r="E90" s="85"/>
      <c r="F90" s="170">
        <v>0.48764440485178118</v>
      </c>
    </row>
    <row r="91" spans="1:6" ht="27" customHeight="1" x14ac:dyDescent="0.25">
      <c r="A91" s="140" t="s">
        <v>550</v>
      </c>
      <c r="B91" s="79"/>
      <c r="C91" s="80">
        <v>0</v>
      </c>
      <c r="D91" s="85">
        <v>0</v>
      </c>
      <c r="E91" s="85"/>
      <c r="F91" s="170">
        <v>0.48764440485178118</v>
      </c>
    </row>
    <row r="92" spans="1:6" ht="27" customHeight="1" x14ac:dyDescent="0.25">
      <c r="A92" s="140" t="s">
        <v>551</v>
      </c>
      <c r="B92" s="79"/>
      <c r="C92" s="80">
        <v>0</v>
      </c>
      <c r="D92" s="85">
        <v>0</v>
      </c>
      <c r="E92" s="85"/>
      <c r="F92" s="170">
        <v>0.48764440485178118</v>
      </c>
    </row>
    <row r="93" spans="1:6" ht="27" customHeight="1" x14ac:dyDescent="0.25">
      <c r="A93" s="140" t="s">
        <v>552</v>
      </c>
      <c r="B93" s="79"/>
      <c r="C93" s="80">
        <v>0</v>
      </c>
      <c r="D93" s="85">
        <v>0</v>
      </c>
      <c r="E93" s="85"/>
      <c r="F93" s="170">
        <v>0.48764440485178118</v>
      </c>
    </row>
    <row r="94" spans="1:6" ht="27" customHeight="1" x14ac:dyDescent="0.25">
      <c r="A94" s="140" t="s">
        <v>553</v>
      </c>
      <c r="B94" s="79"/>
      <c r="C94" s="80">
        <v>0</v>
      </c>
      <c r="D94" s="85">
        <v>0</v>
      </c>
      <c r="E94" s="85"/>
      <c r="F94" s="170">
        <v>0.48764440485178118</v>
      </c>
    </row>
    <row r="95" spans="1:6" ht="27" customHeight="1" x14ac:dyDescent="0.25">
      <c r="A95" s="140" t="s">
        <v>554</v>
      </c>
      <c r="B95" s="79"/>
      <c r="C95" s="80">
        <v>0</v>
      </c>
      <c r="D95" s="85">
        <v>0</v>
      </c>
      <c r="E95" s="85"/>
      <c r="F95" s="170">
        <v>0.48764440485178118</v>
      </c>
    </row>
    <row r="96" spans="1:6" ht="27" customHeight="1" x14ac:dyDescent="0.25">
      <c r="A96" s="140" t="s">
        <v>555</v>
      </c>
      <c r="B96" s="79"/>
      <c r="C96" s="80">
        <v>0</v>
      </c>
      <c r="D96" s="85">
        <v>0</v>
      </c>
      <c r="E96" s="85"/>
      <c r="F96" s="170">
        <v>0.48764440485178118</v>
      </c>
    </row>
    <row r="97" spans="1:6" ht="27" customHeight="1" x14ac:dyDescent="0.25">
      <c r="A97" s="140" t="s">
        <v>556</v>
      </c>
      <c r="B97" s="79"/>
      <c r="C97" s="80">
        <v>0</v>
      </c>
      <c r="D97" s="85">
        <v>0</v>
      </c>
      <c r="E97" s="85"/>
      <c r="F97" s="170">
        <v>0.48764440485178118</v>
      </c>
    </row>
    <row r="98" spans="1:6" ht="27" customHeight="1" x14ac:dyDescent="0.25">
      <c r="A98" s="140" t="s">
        <v>557</v>
      </c>
      <c r="B98" s="79"/>
      <c r="C98" s="80">
        <v>0</v>
      </c>
      <c r="D98" s="85">
        <v>0</v>
      </c>
      <c r="E98" s="85"/>
      <c r="F98" s="170">
        <v>0.48764440485178118</v>
      </c>
    </row>
    <row r="99" spans="1:6" ht="27" customHeight="1" x14ac:dyDescent="0.25">
      <c r="A99" s="140" t="s">
        <v>558</v>
      </c>
      <c r="B99" s="79"/>
      <c r="C99" s="80">
        <v>0</v>
      </c>
      <c r="D99" s="85">
        <v>0</v>
      </c>
      <c r="E99" s="85"/>
      <c r="F99" s="170">
        <v>0.48764440485178118</v>
      </c>
    </row>
    <row r="100" spans="1:6" ht="27" customHeight="1" x14ac:dyDescent="0.25">
      <c r="A100" s="140" t="s">
        <v>559</v>
      </c>
      <c r="B100" s="79"/>
      <c r="C100" s="80" t="s">
        <v>450</v>
      </c>
      <c r="D100" s="170">
        <v>0.19658774765496592</v>
      </c>
      <c r="E100" s="170"/>
      <c r="F100" s="170">
        <v>0.48764440485178118</v>
      </c>
    </row>
    <row r="101" spans="1:6" ht="27" customHeight="1" x14ac:dyDescent="0.25">
      <c r="A101" s="140" t="s">
        <v>561</v>
      </c>
      <c r="B101" s="79"/>
      <c r="C101" s="80" t="s">
        <v>451</v>
      </c>
      <c r="D101" s="85">
        <v>0</v>
      </c>
      <c r="E101" s="85"/>
      <c r="F101" s="170">
        <v>0.48764440485178118</v>
      </c>
    </row>
    <row r="102" spans="1:6" ht="27" customHeight="1" x14ac:dyDescent="0.25">
      <c r="A102" s="140" t="s">
        <v>562</v>
      </c>
      <c r="B102" s="79"/>
      <c r="C102" s="80" t="s">
        <v>451</v>
      </c>
      <c r="D102" s="85">
        <v>0</v>
      </c>
      <c r="E102" s="85"/>
      <c r="F102" s="170">
        <v>0.48764440485178118</v>
      </c>
    </row>
    <row r="103" spans="1:6" ht="27" customHeight="1" x14ac:dyDescent="0.25">
      <c r="A103" s="140" t="s">
        <v>563</v>
      </c>
      <c r="B103" s="79"/>
      <c r="C103" s="80" t="s">
        <v>451</v>
      </c>
      <c r="D103" s="85">
        <v>0</v>
      </c>
      <c r="E103" s="85"/>
      <c r="F103" s="170">
        <v>0.48764440485178118</v>
      </c>
    </row>
    <row r="104" spans="1:6" ht="27" customHeight="1" x14ac:dyDescent="0.25">
      <c r="A104" s="140" t="s">
        <v>564</v>
      </c>
      <c r="B104" s="79"/>
      <c r="C104" s="80" t="s">
        <v>451</v>
      </c>
      <c r="D104" s="85">
        <v>0</v>
      </c>
      <c r="E104" s="85"/>
      <c r="F104" s="170">
        <v>0.48764440485178118</v>
      </c>
    </row>
    <row r="105" spans="1:6" ht="27" customHeight="1" x14ac:dyDescent="0.25">
      <c r="A105" s="140" t="s">
        <v>565</v>
      </c>
      <c r="B105" s="79"/>
      <c r="C105" s="80" t="s">
        <v>451</v>
      </c>
      <c r="D105" s="85">
        <v>0</v>
      </c>
      <c r="E105" s="85"/>
      <c r="F105" s="170">
        <v>0.48764440485178118</v>
      </c>
    </row>
    <row r="106" spans="1:6" ht="27" customHeight="1" x14ac:dyDescent="0.25">
      <c r="A106" s="140" t="s">
        <v>566</v>
      </c>
      <c r="B106" s="79"/>
      <c r="C106" s="80">
        <v>0</v>
      </c>
      <c r="D106" s="85">
        <v>0</v>
      </c>
      <c r="E106" s="85"/>
      <c r="F106" s="170">
        <v>0.48764440485178118</v>
      </c>
    </row>
    <row r="107" spans="1:6" ht="27" customHeight="1" x14ac:dyDescent="0.25">
      <c r="A107" s="140" t="s">
        <v>567</v>
      </c>
      <c r="B107" s="79"/>
      <c r="C107" s="80">
        <v>0</v>
      </c>
      <c r="D107" s="85">
        <v>0</v>
      </c>
      <c r="E107" s="85"/>
      <c r="F107" s="170">
        <v>0.48764440485178118</v>
      </c>
    </row>
    <row r="108" spans="1:6" ht="27" customHeight="1" x14ac:dyDescent="0.25">
      <c r="A108" s="140" t="s">
        <v>568</v>
      </c>
      <c r="B108" s="79"/>
      <c r="C108" s="80">
        <v>0</v>
      </c>
      <c r="D108" s="85">
        <v>0</v>
      </c>
      <c r="E108" s="85"/>
      <c r="F108" s="170">
        <v>0.48764440485178118</v>
      </c>
    </row>
    <row r="109" spans="1:6" ht="27" customHeight="1" x14ac:dyDescent="0.25">
      <c r="A109" s="140" t="s">
        <v>569</v>
      </c>
      <c r="B109" s="79"/>
      <c r="C109" s="80">
        <v>0</v>
      </c>
      <c r="D109" s="85">
        <v>0</v>
      </c>
      <c r="E109" s="85"/>
      <c r="F109" s="170">
        <v>0.48764440485178118</v>
      </c>
    </row>
    <row r="110" spans="1:6" ht="27" customHeight="1" x14ac:dyDescent="0.25">
      <c r="A110" s="140" t="s">
        <v>570</v>
      </c>
      <c r="B110" s="79"/>
      <c r="C110" s="80">
        <v>0</v>
      </c>
      <c r="D110" s="85">
        <v>0</v>
      </c>
      <c r="E110" s="85"/>
      <c r="F110" s="170">
        <v>0.48764440485178118</v>
      </c>
    </row>
    <row r="111" spans="1:6" ht="27" customHeight="1" x14ac:dyDescent="0.25">
      <c r="A111" s="140" t="s">
        <v>571</v>
      </c>
      <c r="B111" s="79"/>
      <c r="C111" s="80">
        <v>0</v>
      </c>
      <c r="D111" s="85">
        <v>0</v>
      </c>
      <c r="E111" s="85"/>
      <c r="F111" s="170">
        <v>0.48764440485178118</v>
      </c>
    </row>
    <row r="112" spans="1:6" ht="27" customHeight="1" x14ac:dyDescent="0.25">
      <c r="A112" s="140" t="s">
        <v>572</v>
      </c>
      <c r="B112" s="79"/>
      <c r="C112" s="80">
        <v>0</v>
      </c>
      <c r="D112" s="85">
        <v>0</v>
      </c>
      <c r="E112" s="85"/>
      <c r="F112" s="170">
        <v>0.48764440485178118</v>
      </c>
    </row>
    <row r="113" spans="1:6" ht="27" customHeight="1" x14ac:dyDescent="0.25">
      <c r="A113" s="140" t="s">
        <v>573</v>
      </c>
      <c r="B113" s="79"/>
      <c r="C113" s="80">
        <v>0</v>
      </c>
      <c r="D113" s="85">
        <v>0</v>
      </c>
      <c r="E113" s="85"/>
      <c r="F113" s="170">
        <v>0.48764440485178118</v>
      </c>
    </row>
    <row r="114" spans="1:6" ht="27" customHeight="1" x14ac:dyDescent="0.25">
      <c r="A114" s="140" t="s">
        <v>574</v>
      </c>
      <c r="B114" s="79"/>
      <c r="C114" s="80">
        <v>0</v>
      </c>
      <c r="D114" s="85">
        <v>0</v>
      </c>
      <c r="E114" s="85"/>
      <c r="F114" s="170">
        <v>0.48764440485178118</v>
      </c>
    </row>
    <row r="115" spans="1:6" ht="27" customHeight="1" x14ac:dyDescent="0.25">
      <c r="A115" s="140" t="s">
        <v>575</v>
      </c>
      <c r="B115" s="79"/>
      <c r="C115" s="80">
        <v>0</v>
      </c>
      <c r="D115" s="85">
        <v>0</v>
      </c>
      <c r="E115" s="85"/>
      <c r="F115" s="170">
        <v>0.48764440485178118</v>
      </c>
    </row>
    <row r="116" spans="1:6" ht="27" customHeight="1" x14ac:dyDescent="0.25">
      <c r="A116" s="140" t="s">
        <v>576</v>
      </c>
      <c r="B116" s="79"/>
      <c r="C116" s="80">
        <v>0</v>
      </c>
      <c r="D116" s="85">
        <v>0</v>
      </c>
      <c r="E116" s="85"/>
      <c r="F116" s="170">
        <v>0.48764440485178118</v>
      </c>
    </row>
    <row r="117" spans="1:6" ht="27" customHeight="1" x14ac:dyDescent="0.25">
      <c r="A117" s="140" t="s">
        <v>577</v>
      </c>
      <c r="B117" s="79"/>
      <c r="C117" s="80">
        <v>0</v>
      </c>
      <c r="D117" s="85">
        <v>0</v>
      </c>
      <c r="E117" s="85"/>
      <c r="F117" s="170">
        <v>0.48764440485178118</v>
      </c>
    </row>
    <row r="118" spans="1:6" ht="27" customHeight="1" x14ac:dyDescent="0.25">
      <c r="A118" s="140" t="s">
        <v>578</v>
      </c>
      <c r="B118" s="79"/>
      <c r="C118" s="80">
        <v>0</v>
      </c>
      <c r="D118" s="85">
        <v>0</v>
      </c>
      <c r="E118" s="85"/>
      <c r="F118" s="170">
        <v>0.48764440485178118</v>
      </c>
    </row>
    <row r="119" spans="1:6" ht="27" customHeight="1" x14ac:dyDescent="0.25">
      <c r="A119" s="140" t="s">
        <v>579</v>
      </c>
      <c r="B119" s="79"/>
      <c r="C119" s="80">
        <v>0</v>
      </c>
      <c r="D119" s="85">
        <v>0</v>
      </c>
      <c r="E119" s="85"/>
      <c r="F119" s="170">
        <v>0.48764440485178118</v>
      </c>
    </row>
    <row r="120" spans="1:6" ht="27" customHeight="1" x14ac:dyDescent="0.25">
      <c r="A120" s="140" t="s">
        <v>580</v>
      </c>
      <c r="B120" s="79"/>
      <c r="C120" s="80">
        <v>0</v>
      </c>
      <c r="D120" s="85">
        <v>0</v>
      </c>
      <c r="E120" s="85"/>
      <c r="F120" s="170">
        <v>0.48764440485178118</v>
      </c>
    </row>
    <row r="121" spans="1:6" ht="27" customHeight="1" x14ac:dyDescent="0.25">
      <c r="A121" s="140" t="s">
        <v>581</v>
      </c>
      <c r="B121" s="79"/>
      <c r="C121" s="80" t="s">
        <v>450</v>
      </c>
      <c r="D121" s="170">
        <v>0.19658774765496592</v>
      </c>
      <c r="E121" s="170"/>
      <c r="F121" s="170">
        <v>0.48764440485178118</v>
      </c>
    </row>
    <row r="122" spans="1:6" ht="27" customHeight="1" x14ac:dyDescent="0.25">
      <c r="A122" s="140" t="s">
        <v>583</v>
      </c>
      <c r="B122" s="79"/>
      <c r="C122" s="80" t="s">
        <v>451</v>
      </c>
      <c r="D122" s="85">
        <v>0</v>
      </c>
      <c r="E122" s="85"/>
      <c r="F122" s="170">
        <v>0.48764440485178118</v>
      </c>
    </row>
    <row r="123" spans="1:6" ht="27" customHeight="1" x14ac:dyDescent="0.25">
      <c r="A123" s="140" t="s">
        <v>584</v>
      </c>
      <c r="B123" s="79"/>
      <c r="C123" s="80" t="s">
        <v>451</v>
      </c>
      <c r="D123" s="85">
        <v>0</v>
      </c>
      <c r="E123" s="85"/>
      <c r="F123" s="170">
        <v>0.48764440485178118</v>
      </c>
    </row>
    <row r="124" spans="1:6" ht="27" customHeight="1" x14ac:dyDescent="0.25">
      <c r="A124" s="140" t="s">
        <v>585</v>
      </c>
      <c r="B124" s="79"/>
      <c r="C124" s="80" t="s">
        <v>451</v>
      </c>
      <c r="D124" s="85">
        <v>0</v>
      </c>
      <c r="E124" s="85"/>
      <c r="F124" s="170">
        <v>0.48764440485178118</v>
      </c>
    </row>
    <row r="125" spans="1:6" ht="27" customHeight="1" x14ac:dyDescent="0.25">
      <c r="A125" s="140" t="s">
        <v>586</v>
      </c>
      <c r="B125" s="79"/>
      <c r="C125" s="80" t="s">
        <v>451</v>
      </c>
      <c r="D125" s="85">
        <v>0</v>
      </c>
      <c r="E125" s="85"/>
      <c r="F125" s="170">
        <v>0.48764440485178118</v>
      </c>
    </row>
    <row r="126" spans="1:6" ht="27" customHeight="1" x14ac:dyDescent="0.25">
      <c r="A126" s="140" t="s">
        <v>587</v>
      </c>
      <c r="B126" s="79"/>
      <c r="C126" s="80" t="s">
        <v>451</v>
      </c>
      <c r="D126" s="85">
        <v>0</v>
      </c>
      <c r="E126" s="85"/>
      <c r="F126" s="170">
        <v>0.48764440485178118</v>
      </c>
    </row>
    <row r="127" spans="1:6" ht="27" customHeight="1" x14ac:dyDescent="0.25">
      <c r="A127" s="140" t="s">
        <v>588</v>
      </c>
      <c r="B127" s="79"/>
      <c r="C127" s="80">
        <v>0</v>
      </c>
      <c r="D127" s="85">
        <v>0</v>
      </c>
      <c r="E127" s="85"/>
      <c r="F127" s="170">
        <v>0.48764440485178118</v>
      </c>
    </row>
    <row r="128" spans="1:6" ht="27" customHeight="1" x14ac:dyDescent="0.25">
      <c r="A128" s="140" t="s">
        <v>589</v>
      </c>
      <c r="B128" s="79"/>
      <c r="C128" s="80">
        <v>0</v>
      </c>
      <c r="D128" s="85">
        <v>0</v>
      </c>
      <c r="E128" s="85"/>
      <c r="F128" s="170">
        <v>0.48764440485178118</v>
      </c>
    </row>
    <row r="129" spans="1:6" ht="27" customHeight="1" x14ac:dyDescent="0.25">
      <c r="A129" s="140" t="s">
        <v>590</v>
      </c>
      <c r="B129" s="79"/>
      <c r="C129" s="80">
        <v>0</v>
      </c>
      <c r="D129" s="85">
        <v>0</v>
      </c>
      <c r="E129" s="85"/>
      <c r="F129" s="170">
        <v>0.48764440485178118</v>
      </c>
    </row>
    <row r="130" spans="1:6" ht="27" customHeight="1" x14ac:dyDescent="0.25">
      <c r="A130" s="140" t="s">
        <v>591</v>
      </c>
      <c r="B130" s="79"/>
      <c r="C130" s="80">
        <v>0</v>
      </c>
      <c r="D130" s="85">
        <v>0</v>
      </c>
      <c r="E130" s="85"/>
      <c r="F130" s="170">
        <v>0.48764440485178118</v>
      </c>
    </row>
    <row r="131" spans="1:6" ht="27" customHeight="1" x14ac:dyDescent="0.25">
      <c r="A131" s="140" t="s">
        <v>592</v>
      </c>
      <c r="B131" s="79"/>
      <c r="C131" s="80">
        <v>0</v>
      </c>
      <c r="D131" s="85">
        <v>0</v>
      </c>
      <c r="E131" s="85"/>
      <c r="F131" s="170">
        <v>0.48764440485178118</v>
      </c>
    </row>
    <row r="132" spans="1:6" ht="27" customHeight="1" x14ac:dyDescent="0.25">
      <c r="A132" s="140" t="s">
        <v>593</v>
      </c>
      <c r="B132" s="79"/>
      <c r="C132" s="80">
        <v>0</v>
      </c>
      <c r="D132" s="85">
        <v>0</v>
      </c>
      <c r="E132" s="85"/>
      <c r="F132" s="170">
        <v>0.48764440485178118</v>
      </c>
    </row>
    <row r="133" spans="1:6" ht="27" customHeight="1" x14ac:dyDescent="0.25">
      <c r="A133" s="140" t="s">
        <v>594</v>
      </c>
      <c r="B133" s="79"/>
      <c r="C133" s="80">
        <v>0</v>
      </c>
      <c r="D133" s="85">
        <v>0</v>
      </c>
      <c r="E133" s="85"/>
      <c r="F133" s="170">
        <v>0.48764440485178118</v>
      </c>
    </row>
    <row r="134" spans="1:6" ht="27" customHeight="1" x14ac:dyDescent="0.25">
      <c r="A134" s="140" t="s">
        <v>595</v>
      </c>
      <c r="B134" s="79"/>
      <c r="C134" s="80">
        <v>0</v>
      </c>
      <c r="D134" s="85">
        <v>0</v>
      </c>
      <c r="E134" s="85"/>
      <c r="F134" s="170">
        <v>0.48764440485178118</v>
      </c>
    </row>
    <row r="135" spans="1:6" ht="27" customHeight="1" x14ac:dyDescent="0.25">
      <c r="A135" s="140" t="s">
        <v>596</v>
      </c>
      <c r="B135" s="79"/>
      <c r="C135" s="80">
        <v>0</v>
      </c>
      <c r="D135" s="85">
        <v>0</v>
      </c>
      <c r="E135" s="85"/>
      <c r="F135" s="170">
        <v>0.48764440485178118</v>
      </c>
    </row>
    <row r="136" spans="1:6" ht="27" customHeight="1" x14ac:dyDescent="0.25">
      <c r="A136" s="140" t="s">
        <v>597</v>
      </c>
      <c r="B136" s="79"/>
      <c r="C136" s="80">
        <v>0</v>
      </c>
      <c r="D136" s="85">
        <v>0</v>
      </c>
      <c r="E136" s="85"/>
      <c r="F136" s="170">
        <v>0.48764440485178118</v>
      </c>
    </row>
    <row r="137" spans="1:6" ht="27" customHeight="1" x14ac:dyDescent="0.25">
      <c r="A137" s="140" t="s">
        <v>598</v>
      </c>
      <c r="B137" s="79"/>
      <c r="C137" s="80">
        <v>0</v>
      </c>
      <c r="D137" s="85">
        <v>0</v>
      </c>
      <c r="E137" s="85"/>
      <c r="F137" s="170">
        <v>0.48764440485178118</v>
      </c>
    </row>
    <row r="138" spans="1:6" ht="27" customHeight="1" x14ac:dyDescent="0.25">
      <c r="A138" s="140" t="s">
        <v>599</v>
      </c>
      <c r="B138" s="79"/>
      <c r="C138" s="80">
        <v>0</v>
      </c>
      <c r="D138" s="85">
        <v>0</v>
      </c>
      <c r="E138" s="85"/>
      <c r="F138" s="170">
        <v>0.48764440485178118</v>
      </c>
    </row>
    <row r="139" spans="1:6" ht="27" customHeight="1" x14ac:dyDescent="0.25">
      <c r="A139" s="140" t="s">
        <v>600</v>
      </c>
      <c r="B139" s="79"/>
      <c r="C139" s="80">
        <v>0</v>
      </c>
      <c r="D139" s="85">
        <v>0</v>
      </c>
      <c r="E139" s="85"/>
      <c r="F139" s="170">
        <v>0.48764440485178118</v>
      </c>
    </row>
    <row r="140" spans="1:6" ht="27" customHeight="1" x14ac:dyDescent="0.25">
      <c r="A140" s="140" t="s">
        <v>601</v>
      </c>
      <c r="B140" s="79"/>
      <c r="C140" s="80">
        <v>0</v>
      </c>
      <c r="D140" s="85">
        <v>0</v>
      </c>
      <c r="E140" s="85"/>
      <c r="F140" s="170">
        <v>0.48764440485178118</v>
      </c>
    </row>
    <row r="141" spans="1:6" ht="27" customHeight="1" x14ac:dyDescent="0.25">
      <c r="A141" s="140" t="s">
        <v>602</v>
      </c>
      <c r="B141" s="79"/>
      <c r="C141" s="80">
        <v>0</v>
      </c>
      <c r="D141" s="85">
        <v>0</v>
      </c>
      <c r="E141" s="85"/>
      <c r="F141" s="170">
        <v>0.48764440485178118</v>
      </c>
    </row>
    <row r="142" spans="1:6" ht="27" customHeight="1" x14ac:dyDescent="0.25">
      <c r="A142" s="140" t="s">
        <v>603</v>
      </c>
      <c r="B142" s="79"/>
      <c r="C142" s="80" t="s">
        <v>450</v>
      </c>
      <c r="D142" s="170">
        <v>0.19658774765496592</v>
      </c>
      <c r="E142" s="170"/>
      <c r="F142" s="170">
        <v>0.48764440485178118</v>
      </c>
    </row>
    <row r="143" spans="1:6" ht="27" customHeight="1" x14ac:dyDescent="0.25">
      <c r="A143" s="140" t="s">
        <v>605</v>
      </c>
      <c r="B143" s="79"/>
      <c r="C143" s="80" t="s">
        <v>451</v>
      </c>
      <c r="D143" s="85">
        <v>0</v>
      </c>
      <c r="E143" s="85"/>
      <c r="F143" s="170">
        <v>0.48764440485178118</v>
      </c>
    </row>
    <row r="144" spans="1:6" ht="27" customHeight="1" x14ac:dyDescent="0.25">
      <c r="A144" s="140" t="s">
        <v>606</v>
      </c>
      <c r="B144" s="79"/>
      <c r="C144" s="80" t="s">
        <v>451</v>
      </c>
      <c r="D144" s="85">
        <v>0</v>
      </c>
      <c r="E144" s="85"/>
      <c r="F144" s="170">
        <v>0.48764440485178118</v>
      </c>
    </row>
    <row r="145" spans="1:6" ht="27" customHeight="1" x14ac:dyDescent="0.25">
      <c r="A145" s="140" t="s">
        <v>607</v>
      </c>
      <c r="B145" s="79"/>
      <c r="C145" s="80" t="s">
        <v>451</v>
      </c>
      <c r="D145" s="85">
        <v>0</v>
      </c>
      <c r="E145" s="85"/>
      <c r="F145" s="170">
        <v>0.48764440485178118</v>
      </c>
    </row>
    <row r="146" spans="1:6" ht="27" customHeight="1" x14ac:dyDescent="0.25">
      <c r="A146" s="140" t="s">
        <v>608</v>
      </c>
      <c r="B146" s="79"/>
      <c r="C146" s="80" t="s">
        <v>451</v>
      </c>
      <c r="D146" s="85">
        <v>0</v>
      </c>
      <c r="E146" s="85"/>
      <c r="F146" s="170">
        <v>0.48764440485178118</v>
      </c>
    </row>
    <row r="147" spans="1:6" ht="27" customHeight="1" x14ac:dyDescent="0.25">
      <c r="A147" s="140" t="s">
        <v>609</v>
      </c>
      <c r="B147" s="79"/>
      <c r="C147" s="80" t="s">
        <v>451</v>
      </c>
      <c r="D147" s="85">
        <v>0</v>
      </c>
      <c r="E147" s="85"/>
      <c r="F147" s="170">
        <v>0.48764440485178118</v>
      </c>
    </row>
    <row r="148" spans="1:6" ht="27" customHeight="1" x14ac:dyDescent="0.25">
      <c r="A148" s="140" t="s">
        <v>610</v>
      </c>
      <c r="B148" s="79"/>
      <c r="C148" s="80">
        <v>0</v>
      </c>
      <c r="D148" s="85">
        <v>0</v>
      </c>
      <c r="E148" s="85"/>
      <c r="F148" s="170">
        <v>0.48764440485178118</v>
      </c>
    </row>
    <row r="149" spans="1:6" ht="27" customHeight="1" x14ac:dyDescent="0.25">
      <c r="A149" s="140" t="s">
        <v>611</v>
      </c>
      <c r="B149" s="79"/>
      <c r="C149" s="80">
        <v>0</v>
      </c>
      <c r="D149" s="85">
        <v>0</v>
      </c>
      <c r="E149" s="85"/>
      <c r="F149" s="170">
        <v>0.48764440485178118</v>
      </c>
    </row>
    <row r="150" spans="1:6" ht="27" customHeight="1" x14ac:dyDescent="0.25">
      <c r="A150" s="140" t="s">
        <v>612</v>
      </c>
      <c r="B150" s="79"/>
      <c r="C150" s="80">
        <v>0</v>
      </c>
      <c r="D150" s="85">
        <v>0</v>
      </c>
      <c r="E150" s="85"/>
      <c r="F150" s="170">
        <v>0.48764440485178118</v>
      </c>
    </row>
    <row r="151" spans="1:6" ht="27" customHeight="1" x14ac:dyDescent="0.25">
      <c r="A151" s="140" t="s">
        <v>613</v>
      </c>
      <c r="B151" s="79"/>
      <c r="C151" s="80">
        <v>0</v>
      </c>
      <c r="D151" s="85">
        <v>0</v>
      </c>
      <c r="E151" s="85"/>
      <c r="F151" s="170">
        <v>0.48764440485178118</v>
      </c>
    </row>
    <row r="152" spans="1:6" ht="27" customHeight="1" x14ac:dyDescent="0.25">
      <c r="A152" s="140" t="s">
        <v>614</v>
      </c>
      <c r="B152" s="79"/>
      <c r="C152" s="80">
        <v>0</v>
      </c>
      <c r="D152" s="85">
        <v>0</v>
      </c>
      <c r="E152" s="85"/>
      <c r="F152" s="170">
        <v>0.48764440485178118</v>
      </c>
    </row>
    <row r="153" spans="1:6" ht="27" customHeight="1" x14ac:dyDescent="0.25">
      <c r="A153" s="140" t="s">
        <v>615</v>
      </c>
      <c r="B153" s="79"/>
      <c r="C153" s="80">
        <v>0</v>
      </c>
      <c r="D153" s="85">
        <v>0</v>
      </c>
      <c r="E153" s="85"/>
      <c r="F153" s="170">
        <v>0.48764440485178118</v>
      </c>
    </row>
    <row r="154" spans="1:6" ht="27" customHeight="1" x14ac:dyDescent="0.25">
      <c r="A154" s="140" t="s">
        <v>616</v>
      </c>
      <c r="B154" s="79"/>
      <c r="C154" s="80">
        <v>0</v>
      </c>
      <c r="D154" s="85">
        <v>0</v>
      </c>
      <c r="E154" s="85"/>
      <c r="F154" s="170">
        <v>0.48764440485178118</v>
      </c>
    </row>
    <row r="155" spans="1:6" ht="27" customHeight="1" x14ac:dyDescent="0.25">
      <c r="A155" s="140" t="s">
        <v>617</v>
      </c>
      <c r="B155" s="79"/>
      <c r="C155" s="80">
        <v>0</v>
      </c>
      <c r="D155" s="85">
        <v>0</v>
      </c>
      <c r="E155" s="85"/>
      <c r="F155" s="170">
        <v>0.48764440485178118</v>
      </c>
    </row>
    <row r="156" spans="1:6" ht="27" customHeight="1" x14ac:dyDescent="0.25">
      <c r="A156" s="140" t="s">
        <v>618</v>
      </c>
      <c r="B156" s="79"/>
      <c r="C156" s="80">
        <v>0</v>
      </c>
      <c r="D156" s="85">
        <v>0</v>
      </c>
      <c r="E156" s="85"/>
      <c r="F156" s="170">
        <v>0.48764440485178118</v>
      </c>
    </row>
    <row r="157" spans="1:6" ht="27" customHeight="1" x14ac:dyDescent="0.25">
      <c r="A157" s="140" t="s">
        <v>619</v>
      </c>
      <c r="B157" s="79"/>
      <c r="C157" s="80">
        <v>0</v>
      </c>
      <c r="D157" s="85">
        <v>0</v>
      </c>
      <c r="E157" s="85"/>
      <c r="F157" s="170">
        <v>0.48764440485178118</v>
      </c>
    </row>
    <row r="158" spans="1:6" ht="27" customHeight="1" x14ac:dyDescent="0.25">
      <c r="A158" s="140" t="s">
        <v>620</v>
      </c>
      <c r="B158" s="79"/>
      <c r="C158" s="80">
        <v>0</v>
      </c>
      <c r="D158" s="85">
        <v>0</v>
      </c>
      <c r="E158" s="85"/>
      <c r="F158" s="170">
        <v>0.48764440485178118</v>
      </c>
    </row>
    <row r="159" spans="1:6" ht="27" customHeight="1" x14ac:dyDescent="0.25">
      <c r="A159" s="140" t="s">
        <v>621</v>
      </c>
      <c r="B159" s="79"/>
      <c r="C159" s="80">
        <v>0</v>
      </c>
      <c r="D159" s="85">
        <v>0</v>
      </c>
      <c r="E159" s="85"/>
      <c r="F159" s="170">
        <v>0.48764440485178118</v>
      </c>
    </row>
    <row r="160" spans="1:6" ht="27" customHeight="1" x14ac:dyDescent="0.25">
      <c r="A160" s="140" t="s">
        <v>622</v>
      </c>
      <c r="B160" s="79"/>
      <c r="C160" s="80">
        <v>0</v>
      </c>
      <c r="D160" s="85">
        <v>0</v>
      </c>
      <c r="E160" s="85"/>
      <c r="F160" s="170">
        <v>0.48764440485178118</v>
      </c>
    </row>
    <row r="161" spans="1:6" ht="27" customHeight="1" x14ac:dyDescent="0.25">
      <c r="A161" s="140" t="s">
        <v>623</v>
      </c>
      <c r="B161" s="79"/>
      <c r="C161" s="80">
        <v>0</v>
      </c>
      <c r="D161" s="85">
        <v>0</v>
      </c>
      <c r="E161" s="85"/>
      <c r="F161" s="170">
        <v>0.48764440485178118</v>
      </c>
    </row>
    <row r="162" spans="1:6" ht="27" customHeight="1" x14ac:dyDescent="0.25">
      <c r="A162" s="140" t="s">
        <v>624</v>
      </c>
      <c r="B162" s="79"/>
      <c r="C162" s="80">
        <v>0</v>
      </c>
      <c r="D162" s="85">
        <v>0</v>
      </c>
      <c r="E162" s="85"/>
      <c r="F162" s="170">
        <v>0.48764440485178118</v>
      </c>
    </row>
    <row r="163" spans="1:6" ht="14.4" x14ac:dyDescent="0.25">
      <c r="A163" s="58" t="s">
        <v>447</v>
      </c>
    </row>
    <row r="164" spans="1:6" ht="14.4" x14ac:dyDescent="0.25">
      <c r="A164" s="58" t="s">
        <v>448</v>
      </c>
    </row>
    <row r="165" spans="1:6" ht="14.4" x14ac:dyDescent="0.25">
      <c r="A165" s="58"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2"/>
    </sheetView>
  </sheetViews>
  <sheetFormatPr defaultColWidth="9.109375" defaultRowHeight="27.75" customHeight="1" x14ac:dyDescent="0.25"/>
  <cols>
    <col min="1" max="1" width="29.88671875" style="58" customWidth="1"/>
    <col min="2" max="2" width="48.5546875" style="58" customWidth="1"/>
    <col min="3" max="4" width="23.6640625" style="91" customWidth="1"/>
    <col min="5" max="5" width="15.5546875" style="58" customWidth="1"/>
    <col min="6" max="16384" width="9.109375" style="58"/>
  </cols>
  <sheetData>
    <row r="1" spans="1:7" ht="27.75" customHeight="1" x14ac:dyDescent="0.35">
      <c r="A1" s="95" t="s">
        <v>19</v>
      </c>
      <c r="B1" s="91"/>
      <c r="C1" s="58"/>
      <c r="E1" s="171"/>
      <c r="F1" s="61"/>
      <c r="G1" s="61"/>
    </row>
    <row r="2" spans="1:7" s="172" customFormat="1" ht="22.5" customHeight="1" x14ac:dyDescent="0.25">
      <c r="A2" s="231" t="str">
        <f>Overview!B4&amp; " - Effective from "&amp;Overview!D4&amp;" - "&amp;Overview!E4&amp;" Nodal/Zonal charges"</f>
        <v>Harlaxton Energy Networks Limited - GSP_F - Effective from 1 April 2024 - Final Nodal/Zonal charges</v>
      </c>
      <c r="B2" s="232"/>
      <c r="C2" s="232"/>
      <c r="D2" s="233"/>
    </row>
    <row r="3" spans="1:7" ht="60.75" customHeight="1" x14ac:dyDescent="0.25">
      <c r="A3" s="173" t="s">
        <v>270</v>
      </c>
      <c r="B3" s="173" t="s">
        <v>1</v>
      </c>
      <c r="C3" s="173" t="s">
        <v>257</v>
      </c>
      <c r="D3" s="173"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D7" sqref="D7"/>
    </sheetView>
  </sheetViews>
  <sheetFormatPr defaultColWidth="27.6640625" defaultRowHeight="14.4" x14ac:dyDescent="0.35"/>
  <cols>
    <col min="1" max="1" width="41.44140625" style="126" customWidth="1"/>
    <col min="2" max="6" width="17.5546875" style="126" customWidth="1"/>
    <col min="7" max="16384" width="27.6640625" style="126"/>
  </cols>
  <sheetData>
    <row r="1" spans="1:6" x14ac:dyDescent="0.35">
      <c r="A1" s="174" t="s">
        <v>19</v>
      </c>
      <c r="B1" s="174"/>
    </row>
    <row r="2" spans="1:6" ht="36.75" customHeight="1" x14ac:dyDescent="0.35">
      <c r="A2" s="231" t="str">
        <f>Overview!B4&amp; " - Effective from "&amp;Overview!C4&amp;" - "&amp;Overview!E4&amp;" Residual Charging Bands"</f>
        <v>Harlaxton Energy Networks Limited - GSP_F - Effective from 2024/25 - Final Residual Charging Bands</v>
      </c>
      <c r="B2" s="232"/>
      <c r="C2" s="232"/>
      <c r="D2" s="232"/>
      <c r="E2" s="232"/>
      <c r="F2" s="233"/>
    </row>
    <row r="4" spans="1:6" ht="43.2" x14ac:dyDescent="0.35">
      <c r="A4" s="175" t="s">
        <v>625</v>
      </c>
      <c r="B4" s="175" t="s">
        <v>626</v>
      </c>
      <c r="C4" s="175" t="s">
        <v>627</v>
      </c>
      <c r="D4" s="175" t="s">
        <v>628</v>
      </c>
      <c r="E4" s="175" t="s">
        <v>629</v>
      </c>
      <c r="F4" s="145" t="s">
        <v>630</v>
      </c>
    </row>
    <row r="5" spans="1:6" ht="27" customHeight="1" x14ac:dyDescent="0.35">
      <c r="A5" s="176" t="s">
        <v>373</v>
      </c>
      <c r="B5" s="197" t="s">
        <v>631</v>
      </c>
      <c r="C5" s="197" t="s">
        <v>632</v>
      </c>
      <c r="D5" s="177" t="s">
        <v>632</v>
      </c>
      <c r="E5" s="177" t="s">
        <v>632</v>
      </c>
      <c r="F5" s="178">
        <v>38.739409983489494</v>
      </c>
    </row>
    <row r="6" spans="1:6" ht="27" customHeight="1" x14ac:dyDescent="0.35">
      <c r="A6" s="261" t="s">
        <v>633</v>
      </c>
      <c r="B6" s="197">
        <v>1</v>
      </c>
      <c r="C6" s="197" t="s">
        <v>634</v>
      </c>
      <c r="D6" s="179">
        <v>0</v>
      </c>
      <c r="E6" s="179">
        <v>3571</v>
      </c>
      <c r="F6" s="178">
        <v>18.520120626721479</v>
      </c>
    </row>
    <row r="7" spans="1:6" ht="27" customHeight="1" x14ac:dyDescent="0.35">
      <c r="A7" s="262"/>
      <c r="B7" s="197">
        <v>2</v>
      </c>
      <c r="C7" s="197" t="s">
        <v>634</v>
      </c>
      <c r="D7" s="179">
        <v>3571</v>
      </c>
      <c r="E7" s="179">
        <v>12553</v>
      </c>
      <c r="F7" s="178">
        <v>97.854258830798798</v>
      </c>
    </row>
    <row r="8" spans="1:6" ht="27" customHeight="1" x14ac:dyDescent="0.35">
      <c r="A8" s="262"/>
      <c r="B8" s="197">
        <v>3</v>
      </c>
      <c r="C8" s="197" t="s">
        <v>634</v>
      </c>
      <c r="D8" s="179">
        <v>12553</v>
      </c>
      <c r="E8" s="179">
        <v>25279</v>
      </c>
      <c r="F8" s="178">
        <v>243.38655086471567</v>
      </c>
    </row>
    <row r="9" spans="1:6" ht="27" customHeight="1" x14ac:dyDescent="0.35">
      <c r="A9" s="263"/>
      <c r="B9" s="197">
        <v>4</v>
      </c>
      <c r="C9" s="197" t="s">
        <v>634</v>
      </c>
      <c r="D9" s="179">
        <v>25279</v>
      </c>
      <c r="E9" s="179" t="s">
        <v>647</v>
      </c>
      <c r="F9" s="178">
        <v>736.32239973912272</v>
      </c>
    </row>
    <row r="10" spans="1:6" ht="27" customHeight="1" x14ac:dyDescent="0.35">
      <c r="A10" s="261" t="s">
        <v>635</v>
      </c>
      <c r="B10" s="197">
        <v>1</v>
      </c>
      <c r="C10" s="197" t="s">
        <v>636</v>
      </c>
      <c r="D10" s="179">
        <v>0</v>
      </c>
      <c r="E10" s="179">
        <v>80</v>
      </c>
      <c r="F10" s="178">
        <v>1075.9575385359576</v>
      </c>
    </row>
    <row r="11" spans="1:6" ht="27" customHeight="1" x14ac:dyDescent="0.35">
      <c r="A11" s="262"/>
      <c r="B11" s="197">
        <v>2</v>
      </c>
      <c r="C11" s="197" t="s">
        <v>636</v>
      </c>
      <c r="D11" s="179">
        <v>80</v>
      </c>
      <c r="E11" s="179">
        <v>150</v>
      </c>
      <c r="F11" s="178">
        <v>2443.1754339084341</v>
      </c>
    </row>
    <row r="12" spans="1:6" ht="27" customHeight="1" x14ac:dyDescent="0.35">
      <c r="A12" s="262"/>
      <c r="B12" s="197">
        <v>3</v>
      </c>
      <c r="C12" s="197" t="s">
        <v>636</v>
      </c>
      <c r="D12" s="179">
        <v>150</v>
      </c>
      <c r="E12" s="179">
        <v>231</v>
      </c>
      <c r="F12" s="178">
        <v>3750.6804724435319</v>
      </c>
    </row>
    <row r="13" spans="1:6" ht="27" customHeight="1" x14ac:dyDescent="0.35">
      <c r="A13" s="263"/>
      <c r="B13" s="197">
        <v>4</v>
      </c>
      <c r="C13" s="197" t="s">
        <v>636</v>
      </c>
      <c r="D13" s="179">
        <v>231</v>
      </c>
      <c r="E13" s="179" t="s">
        <v>647</v>
      </c>
      <c r="F13" s="178">
        <v>9675.0670576978828</v>
      </c>
    </row>
    <row r="14" spans="1:6" ht="27" customHeight="1" x14ac:dyDescent="0.35">
      <c r="A14" s="261" t="s">
        <v>637</v>
      </c>
      <c r="B14" s="197">
        <v>1</v>
      </c>
      <c r="C14" s="197" t="s">
        <v>636</v>
      </c>
      <c r="D14" s="179">
        <v>0</v>
      </c>
      <c r="E14" s="179">
        <v>422</v>
      </c>
      <c r="F14" s="178">
        <v>7778.3145878940968</v>
      </c>
    </row>
    <row r="15" spans="1:6" ht="27" customHeight="1" x14ac:dyDescent="0.35">
      <c r="A15" s="262"/>
      <c r="B15" s="197">
        <v>2</v>
      </c>
      <c r="C15" s="197" t="s">
        <v>636</v>
      </c>
      <c r="D15" s="179">
        <v>422</v>
      </c>
      <c r="E15" s="179">
        <v>1000</v>
      </c>
      <c r="F15" s="178">
        <v>20144.9790131722</v>
      </c>
    </row>
    <row r="16" spans="1:6" ht="27" customHeight="1" x14ac:dyDescent="0.35">
      <c r="A16" s="262"/>
      <c r="B16" s="197">
        <v>3</v>
      </c>
      <c r="C16" s="197" t="s">
        <v>636</v>
      </c>
      <c r="D16" s="179">
        <v>1000</v>
      </c>
      <c r="E16" s="179">
        <v>1800</v>
      </c>
      <c r="F16" s="178">
        <v>36814.840510987058</v>
      </c>
    </row>
    <row r="17" spans="1:8" ht="27" customHeight="1" x14ac:dyDescent="0.35">
      <c r="A17" s="263"/>
      <c r="B17" s="197">
        <v>4</v>
      </c>
      <c r="C17" s="197" t="s">
        <v>636</v>
      </c>
      <c r="D17" s="179">
        <v>1800</v>
      </c>
      <c r="E17" s="179" t="s">
        <v>647</v>
      </c>
      <c r="F17" s="178">
        <v>97654.200779057894</v>
      </c>
    </row>
    <row r="18" spans="1:8" ht="27" customHeight="1" x14ac:dyDescent="0.35">
      <c r="A18" s="264" t="s">
        <v>638</v>
      </c>
      <c r="B18" s="197">
        <v>1</v>
      </c>
      <c r="C18" s="197" t="s">
        <v>636</v>
      </c>
      <c r="D18" s="179">
        <v>0</v>
      </c>
      <c r="E18" s="179">
        <v>5000</v>
      </c>
      <c r="F18" s="178">
        <v>5849.9108686287127</v>
      </c>
      <c r="G18" s="180"/>
      <c r="H18" s="181"/>
    </row>
    <row r="19" spans="1:8" ht="27" customHeight="1" x14ac:dyDescent="0.35">
      <c r="A19" s="265"/>
      <c r="B19" s="197">
        <v>2</v>
      </c>
      <c r="C19" s="197" t="s">
        <v>636</v>
      </c>
      <c r="D19" s="179">
        <v>5000</v>
      </c>
      <c r="E19" s="179">
        <v>12000</v>
      </c>
      <c r="F19" s="178">
        <v>29317.286107461594</v>
      </c>
      <c r="G19" s="180"/>
      <c r="H19" s="181"/>
    </row>
    <row r="20" spans="1:8" ht="27" customHeight="1" x14ac:dyDescent="0.35">
      <c r="A20" s="265"/>
      <c r="B20" s="197">
        <v>3</v>
      </c>
      <c r="C20" s="197" t="s">
        <v>636</v>
      </c>
      <c r="D20" s="179">
        <v>12000</v>
      </c>
      <c r="E20" s="179">
        <v>21500</v>
      </c>
      <c r="F20" s="178">
        <v>74287.611336913367</v>
      </c>
      <c r="G20" s="180"/>
      <c r="H20" s="181"/>
    </row>
    <row r="21" spans="1:8" ht="27" customHeight="1" x14ac:dyDescent="0.35">
      <c r="A21" s="266"/>
      <c r="B21" s="197">
        <v>4</v>
      </c>
      <c r="C21" s="197" t="s">
        <v>636</v>
      </c>
      <c r="D21" s="179">
        <v>21500</v>
      </c>
      <c r="E21" s="179" t="s">
        <v>647</v>
      </c>
      <c r="F21" s="178">
        <v>236759.87622447973</v>
      </c>
      <c r="G21" s="180"/>
      <c r="H21" s="181"/>
    </row>
    <row r="22" spans="1:8" ht="21.9" customHeight="1" x14ac:dyDescent="0.35">
      <c r="A22" s="126"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71" t="str">
        <f>Overview!B4&amp; " - Effective from "&amp;Overview!D4&amp;" - "&amp;Overview!E4</f>
        <v>Harlaxton Energy Networks Limited - GSP_F - Effective from 1 April 2024 - Final</v>
      </c>
      <c r="C2" s="272"/>
      <c r="D2" s="272"/>
      <c r="E2" s="272"/>
      <c r="F2" s="272"/>
      <c r="G2" s="272"/>
      <c r="H2" s="272"/>
      <c r="I2" s="272"/>
      <c r="J2" s="272"/>
      <c r="K2" s="272"/>
      <c r="L2" s="272"/>
      <c r="M2" s="272"/>
      <c r="N2" s="272"/>
      <c r="O2" s="272"/>
      <c r="P2" s="272"/>
      <c r="Q2" s="272"/>
      <c r="R2" s="272"/>
      <c r="S2" s="272"/>
      <c r="T2" s="273"/>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4" t="s">
        <v>397</v>
      </c>
      <c r="C4" s="275"/>
      <c r="D4" s="275"/>
      <c r="E4" s="275"/>
      <c r="F4" s="275"/>
      <c r="G4" s="275"/>
      <c r="H4" s="275"/>
      <c r="I4" s="276"/>
      <c r="L4" s="274" t="s">
        <v>398</v>
      </c>
      <c r="M4" s="275"/>
      <c r="N4" s="275"/>
      <c r="O4" s="275"/>
      <c r="P4" s="275"/>
      <c r="Q4" s="275"/>
      <c r="R4" s="275"/>
      <c r="S4" s="275"/>
      <c r="T4" s="276"/>
    </row>
    <row r="5" spans="1:154" ht="18" customHeight="1" x14ac:dyDescent="0.25">
      <c r="B5" s="267" t="s">
        <v>328</v>
      </c>
      <c r="C5" s="267"/>
      <c r="D5" s="267"/>
      <c r="E5" s="267"/>
      <c r="F5" s="267"/>
      <c r="G5" s="267"/>
      <c r="H5" s="267"/>
      <c r="I5" s="267"/>
      <c r="L5" s="267" t="s">
        <v>330</v>
      </c>
      <c r="M5" s="267"/>
      <c r="N5" s="267"/>
      <c r="O5" s="267"/>
      <c r="P5" s="267"/>
      <c r="Q5" s="267"/>
      <c r="R5" s="267"/>
      <c r="S5" s="267"/>
      <c r="T5" s="267"/>
    </row>
    <row r="6" spans="1:154" s="26" customFormat="1" ht="27.75" customHeight="1" x14ac:dyDescent="0.25">
      <c r="B6" s="277" t="s">
        <v>334</v>
      </c>
      <c r="C6" s="277"/>
      <c r="D6" s="277"/>
      <c r="E6" s="277"/>
      <c r="F6" s="277"/>
      <c r="G6" s="277"/>
      <c r="H6" s="277"/>
      <c r="I6" s="277"/>
      <c r="L6" s="277" t="s">
        <v>335</v>
      </c>
      <c r="M6" s="277"/>
      <c r="N6" s="277"/>
      <c r="O6" s="277"/>
      <c r="P6" s="277"/>
      <c r="Q6" s="277"/>
      <c r="R6" s="277"/>
      <c r="S6" s="277"/>
      <c r="T6" s="277"/>
      <c r="AB6"/>
      <c r="AC6"/>
      <c r="AD6"/>
      <c r="AE6"/>
      <c r="AF6"/>
      <c r="AG6"/>
      <c r="AH6"/>
      <c r="AI6"/>
    </row>
    <row r="7" spans="1:154" ht="18" customHeight="1" x14ac:dyDescent="0.25">
      <c r="B7" s="267" t="s">
        <v>329</v>
      </c>
      <c r="C7" s="267"/>
      <c r="D7" s="267"/>
      <c r="E7" s="267"/>
      <c r="F7" s="267"/>
      <c r="G7" s="267"/>
      <c r="H7" s="267"/>
      <c r="I7" s="267"/>
      <c r="L7" s="267" t="s">
        <v>331</v>
      </c>
      <c r="M7" s="267"/>
      <c r="N7" s="267"/>
      <c r="O7" s="267"/>
      <c r="P7" s="267"/>
      <c r="Q7" s="267"/>
      <c r="R7" s="267"/>
      <c r="S7" s="267"/>
      <c r="T7" s="267"/>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361</v>
      </c>
      <c r="I12" s="28" t="s">
        <v>297</v>
      </c>
      <c r="L12" s="30" t="s">
        <v>298</v>
      </c>
      <c r="M12" s="28" t="s">
        <v>318</v>
      </c>
      <c r="N12" s="28" t="s">
        <v>299</v>
      </c>
      <c r="O12" s="28" t="s">
        <v>314</v>
      </c>
      <c r="P12" s="28" t="s">
        <v>361</v>
      </c>
      <c r="Q12" s="29" t="s">
        <v>316</v>
      </c>
      <c r="R12" s="29" t="s">
        <v>299</v>
      </c>
      <c r="S12" s="29" t="s">
        <v>315</v>
      </c>
      <c r="T12" s="29" t="s">
        <v>361</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362</v>
      </c>
      <c r="I16" s="28" t="s">
        <v>305</v>
      </c>
      <c r="L16" s="30" t="s">
        <v>301</v>
      </c>
      <c r="M16" s="28" t="s">
        <v>319</v>
      </c>
      <c r="N16" s="28" t="s">
        <v>317</v>
      </c>
      <c r="O16" s="28" t="s">
        <v>322</v>
      </c>
      <c r="P16" s="28" t="s">
        <v>363</v>
      </c>
      <c r="Q16" s="29" t="s">
        <v>320</v>
      </c>
      <c r="R16" s="29" t="s">
        <v>321</v>
      </c>
      <c r="S16" s="29" t="s">
        <v>323</v>
      </c>
      <c r="T16" s="29" t="s">
        <v>364</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68" t="s">
        <v>326</v>
      </c>
      <c r="C24" s="269"/>
      <c r="D24" s="270"/>
      <c r="L24" s="268" t="s">
        <v>327</v>
      </c>
      <c r="M24" s="269"/>
      <c r="N24" s="27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2020-12-16T10:27:46Z</cp:lastPrinted>
  <dcterms:created xsi:type="dcterms:W3CDTF">2009-11-12T11:38:00Z</dcterms:created>
  <dcterms:modified xsi:type="dcterms:W3CDTF">2024-03-08T15:25:36Z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